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L:\Museoalan kehittäminen\Museoalan kehittäminen\Museotilasto\Paikallismuseotilastot\Museotilasto_2021_paikallismuseot\Taulukot ja kuvaajat\"/>
    </mc:Choice>
  </mc:AlternateContent>
  <xr:revisionPtr revIDLastSave="0" documentId="13_ncr:1_{C766997F-9249-44A0-B201-9146C2739E8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Vastanneet" sheetId="2" r:id="rId1"/>
    <sheet name="Talous" sheetId="3" r:id="rId2"/>
    <sheet name="Henkilöstö" sheetId="4" r:id="rId3"/>
    <sheet name="Kokoelmat" sheetId="5" r:id="rId4"/>
    <sheet name="Näyttelyt" sheetId="6" r:id="rId5"/>
    <sheet name="Museokäynnit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3" l="1"/>
  <c r="AF27" i="5"/>
  <c r="AE27" i="5"/>
  <c r="Y27" i="5"/>
  <c r="X27" i="5"/>
  <c r="Q27" i="5"/>
  <c r="R27" i="5"/>
  <c r="C27" i="7"/>
  <c r="B27" i="7"/>
  <c r="C27" i="6"/>
  <c r="B27" i="6"/>
  <c r="K27" i="5"/>
  <c r="G13" i="5"/>
  <c r="C13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I27" i="4"/>
  <c r="J27" i="4"/>
  <c r="C27" i="4"/>
  <c r="B27" i="4"/>
  <c r="X27" i="3"/>
  <c r="W27" i="3"/>
  <c r="Q18" i="3"/>
  <c r="J27" i="3"/>
  <c r="C12" i="3"/>
  <c r="E23" i="2"/>
  <c r="B27" i="2"/>
  <c r="Z18" i="5"/>
  <c r="Z10" i="5"/>
  <c r="Z11" i="5"/>
  <c r="Z12" i="5"/>
  <c r="Z13" i="5"/>
  <c r="Z15" i="5"/>
  <c r="Z16" i="5"/>
  <c r="Z19" i="5"/>
  <c r="Z20" i="5"/>
  <c r="Z22" i="5"/>
  <c r="Z23" i="5"/>
  <c r="Z24" i="5"/>
  <c r="Z26" i="5"/>
  <c r="S10" i="5"/>
  <c r="S25" i="5" l="1"/>
  <c r="R11" i="3" l="1"/>
  <c r="D26" i="7" l="1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Z9" i="5"/>
  <c r="S26" i="5"/>
  <c r="S24" i="5"/>
  <c r="S23" i="5"/>
  <c r="S22" i="5"/>
  <c r="S21" i="5"/>
  <c r="S20" i="5"/>
  <c r="S19" i="5"/>
  <c r="S18" i="5"/>
  <c r="S16" i="5"/>
  <c r="S15" i="5"/>
  <c r="S13" i="5"/>
  <c r="S12" i="5"/>
  <c r="S11" i="5"/>
  <c r="S9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R17" i="3"/>
  <c r="R16" i="3"/>
  <c r="R15" i="3"/>
  <c r="R14" i="3"/>
  <c r="R13" i="3"/>
  <c r="R12" i="3"/>
  <c r="R10" i="3"/>
  <c r="R9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D11" i="3"/>
  <c r="D10" i="3"/>
  <c r="D9" i="3"/>
</calcChain>
</file>

<file path=xl/sharedStrings.xml><?xml version="1.0" encoding="utf-8"?>
<sst xmlns="http://schemas.openxmlformats.org/spreadsheetml/2006/main" count="390" uniqueCount="93">
  <si>
    <t>Lisenssi:</t>
  </si>
  <si>
    <t>Creative Commons Nimeä 4.0 Kansainvälinen (CC BY 4.0)</t>
  </si>
  <si>
    <t>Lisenssin url:</t>
  </si>
  <si>
    <t>https://creativecommons.org/licenses/by/4.0/deed.fi</t>
  </si>
  <si>
    <t xml:space="preserve">Lähde: </t>
  </si>
  <si>
    <t>Päivitetty:</t>
  </si>
  <si>
    <t>MUSEOKÄYNNIT MAAKUNNITTAIN</t>
  </si>
  <si>
    <t>Maakunta</t>
  </si>
  <si>
    <t>Museokäynnit</t>
  </si>
  <si>
    <t>Keskiarvo</t>
  </si>
  <si>
    <t>Pienin</t>
  </si>
  <si>
    <t>Suurin</t>
  </si>
  <si>
    <t>Uusimaa</t>
  </si>
  <si>
    <t>Varsinais-Suomi</t>
  </si>
  <si>
    <t>Satakunta</t>
  </si>
  <si>
    <t>Kanta-Häme</t>
  </si>
  <si>
    <t>Pirkanmaa</t>
  </si>
  <si>
    <t>Päijät-Häme</t>
  </si>
  <si>
    <t>Kymenlaakso</t>
  </si>
  <si>
    <t>Etelä-Karjala</t>
  </si>
  <si>
    <t>Etelä-Savo</t>
  </si>
  <si>
    <t>Pohjois-Savo</t>
  </si>
  <si>
    <t>Pohjois-Karjala</t>
  </si>
  <si>
    <t>Keski-Suomi</t>
  </si>
  <si>
    <t>Etelä-Pohjanmaa</t>
  </si>
  <si>
    <t>Pohjanmaa</t>
  </si>
  <si>
    <t>Keski-Pohjanmaa</t>
  </si>
  <si>
    <t>Pohjois-Pohjanmaa</t>
  </si>
  <si>
    <t>Kainuu</t>
  </si>
  <si>
    <t>Lappi</t>
  </si>
  <si>
    <t>keskiarvo</t>
  </si>
  <si>
    <t>MENOJEN JAKAUTUMINEN</t>
  </si>
  <si>
    <t>€</t>
  </si>
  <si>
    <t>Kiinteistömenot</t>
  </si>
  <si>
    <t>Muut menot</t>
  </si>
  <si>
    <t>Kaikki menot yhteensä</t>
  </si>
  <si>
    <t>MUSEOIDEN MENOT MAAKUNNITTAIN</t>
  </si>
  <si>
    <t>TULOJEN JAKAUTUMINEN</t>
  </si>
  <si>
    <t>Kunnan avustus</t>
  </si>
  <si>
    <t>Valtionavustukset</t>
  </si>
  <si>
    <t>Työllistämistuet</t>
  </si>
  <si>
    <t>Muut avustukset</t>
  </si>
  <si>
    <t>Pääsymaksutulot</t>
  </si>
  <si>
    <t>Kaikki tulot yhteensä</t>
  </si>
  <si>
    <t>MUSEOIDEN TULOT MAAKUNNITTAIN</t>
  </si>
  <si>
    <t>HENKILÖSTÖ MAAKUNNITTAIN</t>
  </si>
  <si>
    <t>Palkatut työntekijät</t>
  </si>
  <si>
    <t>TALKOOTYÖLÄISET MAAKUNNITTAIN</t>
  </si>
  <si>
    <t>Talkootyöläisten lukumäärä</t>
  </si>
  <si>
    <t>KOKOELMIEN LAAJUUS</t>
  </si>
  <si>
    <t>Aineistotyyppi</t>
  </si>
  <si>
    <t>Objektien lukumäärä</t>
  </si>
  <si>
    <t>KOKOELMIEN KARTTUMINEN</t>
  </si>
  <si>
    <t>Kokoelmiin otettujen objektien lukumäärä</t>
  </si>
  <si>
    <t>Esinekokoelmien laajuus, objektia</t>
  </si>
  <si>
    <t>Taideteoskokoelmien laajuus, objektia</t>
  </si>
  <si>
    <t>Luonnontieteellisten näytteiden lukumäärä</t>
  </si>
  <si>
    <t>Valokuvakokoelmien laajuus, objektia</t>
  </si>
  <si>
    <t>VAIHTUVAT NÄYTTELYT MAAKUNNITTAIN</t>
  </si>
  <si>
    <t>Itse tuotettujen näyttelyiden lkm</t>
  </si>
  <si>
    <t>VASTAAJAT MAAKUNNITTAIN</t>
  </si>
  <si>
    <t>Museotyyppi</t>
  </si>
  <si>
    <t>Lukumäärä</t>
  </si>
  <si>
    <t>Taidemuseo</t>
  </si>
  <si>
    <t>Palkat ja palkkiot henkilösivukuluineen</t>
  </si>
  <si>
    <t>EU-tuet ja -avustukset</t>
  </si>
  <si>
    <t>Paikallismuseokysely 2021, Museovirasto</t>
  </si>
  <si>
    <t>Paikallismuseoiden toiminta 2021</t>
  </si>
  <si>
    <t>Kotiseutumuseotyyppinen museo</t>
  </si>
  <si>
    <t>Teollisuus- ja elinkeinohistoriallinen museo</t>
  </si>
  <si>
    <t>Henkilöhistoriallinen museo</t>
  </si>
  <si>
    <t>Sota-, ase- tai maanpuolustushistoriallinen museo</t>
  </si>
  <si>
    <t>Teknologia-, viestintä- tai liikennealan museo</t>
  </si>
  <si>
    <t>Muu, mikä?</t>
  </si>
  <si>
    <t xml:space="preserve">Koulumuseo </t>
  </si>
  <si>
    <t>Laitos-, oppilaitos- tai järjestömuseo</t>
  </si>
  <si>
    <t>Harrastusmuseo</t>
  </si>
  <si>
    <t>Lääketieteen tai terveydenhoitoalan museo</t>
  </si>
  <si>
    <t>Erikoiskokoelma</t>
  </si>
  <si>
    <t>Kirkollinen museo</t>
  </si>
  <si>
    <t>Luonnontieteellinen museo</t>
  </si>
  <si>
    <t>Jäsenmaksut</t>
  </si>
  <si>
    <t>Palvelu- ja myyntitulot</t>
  </si>
  <si>
    <t>Muut omat tulot</t>
  </si>
  <si>
    <t>Esineet</t>
  </si>
  <si>
    <t>Taideteokset</t>
  </si>
  <si>
    <t>Luonnontieteelliset näytteet</t>
  </si>
  <si>
    <t>Valokuvat</t>
  </si>
  <si>
    <t>Summa</t>
  </si>
  <si>
    <t>VASTAAJAT MUSEOTYYPIN MUKAAN (Valittavana useampi vaihtoehto)</t>
  </si>
  <si>
    <t>Vastaajia</t>
  </si>
  <si>
    <t>Menot</t>
  </si>
  <si>
    <t>Tulot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</si>
</sst>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8"/>
      <color rgb="FF000000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rgb="FF000000"/>
      <name val="Calibri"/>
      <family val="2"/>
    </font>
    <font>
      <b/>
      <sz val="8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14" fontId="3" fillId="0" borderId="0" xfId="0" applyNumberFormat="1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5" fillId="0" borderId="0" xfId="0" applyFont="1"/>
    <xf numFmtId="0" fontId="4" fillId="0" borderId="0" xfId="0" applyFont="1" applyAlignment="1" applyProtection="1">
      <alignment horizontal="center"/>
      <protection locked="0"/>
    </xf>
    <xf numFmtId="3" fontId="3" fillId="0" borderId="0" xfId="0" applyNumberFormat="1" applyFont="1" applyAlignment="1" applyProtection="1">
      <alignment horizontal="center"/>
      <protection locked="0"/>
    </xf>
    <xf numFmtId="3" fontId="3" fillId="0" borderId="0" xfId="0" applyNumberFormat="1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0" fillId="0" borderId="0" xfId="0" applyAlignment="1">
      <alignment vertical="center"/>
    </xf>
    <xf numFmtId="0" fontId="3" fillId="0" borderId="0" xfId="0" applyFont="1" applyAlignment="1" applyProtection="1">
      <alignment wrapText="1"/>
      <protection locked="0"/>
    </xf>
    <xf numFmtId="0" fontId="0" fillId="0" borderId="0" xfId="0" applyAlignment="1">
      <alignment horizontal="center"/>
    </xf>
    <xf numFmtId="3" fontId="4" fillId="0" borderId="0" xfId="0" applyNumberFormat="1" applyFont="1" applyAlignment="1" applyProtection="1">
      <alignment horizontal="center"/>
      <protection locked="0"/>
    </xf>
    <xf numFmtId="3" fontId="4" fillId="0" borderId="0" xfId="0" applyNumberFormat="1" applyFont="1" applyProtection="1">
      <protection locked="0"/>
    </xf>
    <xf numFmtId="0" fontId="5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9" fontId="3" fillId="0" borderId="0" xfId="0" applyNumberFormat="1" applyFont="1" applyAlignment="1" applyProtection="1">
      <alignment horizontal="center"/>
      <protection locked="0"/>
    </xf>
    <xf numFmtId="9" fontId="4" fillId="0" borderId="0" xfId="0" applyNumberFormat="1" applyFont="1" applyAlignment="1" applyProtection="1">
      <alignment horizontal="center"/>
      <protection locked="0"/>
    </xf>
    <xf numFmtId="3" fontId="3" fillId="0" borderId="0" xfId="0" applyNumberFormat="1" applyFont="1"/>
    <xf numFmtId="3" fontId="4" fillId="0" borderId="0" xfId="0" applyNumberFormat="1" applyFont="1"/>
    <xf numFmtId="3" fontId="4" fillId="0" borderId="0" xfId="0" applyNumberFormat="1" applyFont="1" applyAlignment="1">
      <alignment horizontal="center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/>
      <protection locked="0"/>
    </xf>
    <xf numFmtId="3" fontId="3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0" xfId="0" applyFont="1"/>
    <xf numFmtId="0" fontId="4" fillId="0" borderId="0" xfId="0" applyFont="1" applyBorder="1" applyProtection="1">
      <protection locked="0"/>
    </xf>
    <xf numFmtId="0" fontId="0" fillId="0" borderId="0" xfId="0" applyBorder="1" applyAlignment="1">
      <alignment horizontal="center"/>
    </xf>
    <xf numFmtId="0" fontId="0" fillId="0" borderId="0" xfId="0" applyBorder="1"/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1" fontId="3" fillId="0" borderId="0" xfId="0" applyNumberFormat="1" applyFont="1" applyBorder="1" applyAlignment="1">
      <alignment horizontal="center"/>
    </xf>
    <xf numFmtId="3" fontId="3" fillId="0" borderId="0" xfId="0" applyNumberFormat="1" applyFont="1" applyBorder="1" applyAlignment="1" applyProtection="1">
      <alignment horizontal="center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 applyAlignment="1" applyProtection="1">
      <alignment horizontal="center"/>
      <protection locked="0"/>
    </xf>
    <xf numFmtId="3" fontId="3" fillId="0" borderId="0" xfId="0" applyNumberFormat="1" applyFont="1" applyBorder="1" applyAlignment="1">
      <alignment horizontal="center"/>
    </xf>
  </cellXfs>
  <cellStyles count="1">
    <cellStyle name="Normaali" xfId="0" builtinId="0"/>
  </cellStyles>
  <dxfs count="19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family val="2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family val="2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family val="2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family val="2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8"/>
        <color theme="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8"/>
        <color theme="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family val="2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family val="2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8"/>
        <color theme="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8"/>
        <color theme="0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C3BB30-B2C9-4634-8AF2-94B12CAFC32B}" name="Taulukko1" displayName="Taulukko1" ref="A8:B27" totalsRowCount="1" headerRowDxfId="192">
  <autoFilter ref="A8:B26" xr:uid="{72C3BB30-B2C9-4634-8AF2-94B12CAFC32B}"/>
  <tableColumns count="2">
    <tableColumn id="1" xr3:uid="{B69157C4-4C3D-43CD-B386-145A9D3003CE}" name="Maakunta" totalsRowLabel="Summa" dataDxfId="191" totalsRowDxfId="190"/>
    <tableColumn id="2" xr3:uid="{380197EF-28C2-40D0-8B66-7A7C52D33895}" name="Lukumäärä" totalsRowFunction="sum" dataDxfId="189" totalsRowDxfId="188"/>
  </tableColumns>
  <tableStyleInfo name="TableStyleLight13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D394B6D-BF94-4C8C-A2CF-00B766B7D765}" name="Taulukko10" displayName="Taulukko10" ref="E8:G13" totalsRowCount="1" headerRowDxfId="97">
  <autoFilter ref="E8:G12" xr:uid="{8D394B6D-BF94-4C8C-A2CF-00B766B7D765}"/>
  <tableColumns count="3">
    <tableColumn id="1" xr3:uid="{165C5D7A-54D8-4A2C-8324-FD0B6FE3DC9E}" name="Aineistotyyppi" totalsRowLabel="Summa" dataDxfId="96" totalsRowDxfId="95"/>
    <tableColumn id="2" xr3:uid="{CE9AF8A6-38FC-4447-8FF2-98B7BC13E294}" name="Vastaajia" dataDxfId="94" totalsRowDxfId="93"/>
    <tableColumn id="3" xr3:uid="{97B31778-19A4-4DB0-944D-9D39C51FDC34}" name="Kokoelmiin otettujen objektien lukumäärä" totalsRowFunction="sum" dataDxfId="92" totalsRowDxfId="91"/>
  </tableColumns>
  <tableStyleInfo name="TableStyleLight13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68FF2C1-CEEC-4D7C-9DA4-4669EDB1F32A}" name="Taulukko11" displayName="Taulukko11" ref="I8:N27" totalsRowCount="1" headerRowDxfId="90" dataDxfId="89">
  <autoFilter ref="I8:N26" xr:uid="{E68FF2C1-CEEC-4D7C-9DA4-4669EDB1F32A}"/>
  <tableColumns count="6">
    <tableColumn id="1" xr3:uid="{1F68BE08-DF26-44B4-B566-F32742B2B21B}" name="Maakunta" totalsRowLabel="Summa" dataDxfId="88" totalsRowDxfId="87"/>
    <tableColumn id="2" xr3:uid="{F82A8F83-697D-4AE3-BC55-89FC10DB8AD5}" name="Vastaajia" dataDxfId="86" totalsRowDxfId="85"/>
    <tableColumn id="3" xr3:uid="{C94B96B4-AAC1-493E-874F-21FAF1AE8BE4}" name="Esinekokoelmien laajuus, objektia" totalsRowFunction="sum" dataDxfId="84" totalsRowDxfId="83"/>
    <tableColumn id="4" xr3:uid="{FCD9DBD1-F4B4-4C42-9767-FFD03FAE396F}" name="Keskiarvo" dataDxfId="82" totalsRowDxfId="81">
      <calculatedColumnFormula>K9/J9</calculatedColumnFormula>
    </tableColumn>
    <tableColumn id="5" xr3:uid="{5E66A3B3-34B3-4FD0-80FF-39FF5306B6EA}" name="Pienin" dataDxfId="80" totalsRowDxfId="79"/>
    <tableColumn id="6" xr3:uid="{7E552CFC-4012-4F55-B8A6-F191D425D1F4}" name="Suurin" dataDxfId="78" totalsRowDxfId="77"/>
  </tableColumns>
  <tableStyleInfo name="TableStyleLight13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5289B3E1-DDEF-41D7-9F7C-0D291E04E3B5}" name="Taulukko12" displayName="Taulukko12" ref="P8:U27" totalsRowCount="1" headerRowDxfId="76" dataDxfId="75">
  <autoFilter ref="P8:U26" xr:uid="{5289B3E1-DDEF-41D7-9F7C-0D291E04E3B5}"/>
  <tableColumns count="6">
    <tableColumn id="1" xr3:uid="{7EC4CB0B-1A15-4622-92AA-D2B235E1D868}" name="Maakunta" totalsRowLabel="Summa" dataDxfId="74" totalsRowDxfId="24"/>
    <tableColumn id="2" xr3:uid="{D2588B37-9589-4F72-B522-8E9012EB0015}" name="Vastaajia" totalsRowFunction="sum" dataDxfId="29" totalsRowDxfId="23"/>
    <tableColumn id="3" xr3:uid="{2EA450F6-00D3-410D-A116-93CA2DBD3B0B}" name="Taideteoskokoelmien laajuus, objektia" totalsRowFunction="sum" dataDxfId="28" totalsRowDxfId="22"/>
    <tableColumn id="4" xr3:uid="{897D7219-0BD7-4CF0-A298-B9D064AEC355}" name="Keskiarvo" dataDxfId="27" totalsRowDxfId="21">
      <calculatedColumnFormula>R9/Q9</calculatedColumnFormula>
    </tableColumn>
    <tableColumn id="5" xr3:uid="{9A34487A-89EC-4D4C-AEBC-363CBC9D9FA7}" name="Pienin" dataDxfId="26" totalsRowDxfId="20"/>
    <tableColumn id="6" xr3:uid="{19508D63-DB87-4847-9E5E-465D0A9E4F7E}" name="Suurin" dataDxfId="25" totalsRowDxfId="19"/>
  </tableColumns>
  <tableStyleInfo name="TableStyleLight13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6B571A97-1193-4FF6-9B76-F98245EDBDB0}" name="Taulukko13" displayName="Taulukko13" ref="W8:AB27" totalsRowCount="1" headerRowDxfId="73" dataDxfId="72">
  <autoFilter ref="W8:AB26" xr:uid="{6B571A97-1193-4FF6-9B76-F98245EDBDB0}"/>
  <tableColumns count="6">
    <tableColumn id="1" xr3:uid="{AE5EDC15-35AF-46CC-8DE4-85E77CF73007}" name="Maakunta" totalsRowLabel="Summa" dataDxfId="71" totalsRowDxfId="18"/>
    <tableColumn id="2" xr3:uid="{288C6291-B5E3-4B17-B986-F144B4429690}" name="Vastaajia" totalsRowFunction="sum" dataDxfId="34" totalsRowDxfId="17"/>
    <tableColumn id="3" xr3:uid="{367D2438-8063-47BF-88B0-9DC64D65130B}" name="Luonnontieteellisten näytteiden lukumäärä" totalsRowFunction="sum" dataDxfId="33" totalsRowDxfId="16"/>
    <tableColumn id="4" xr3:uid="{A42544FC-85F5-479F-91A9-5FABC421040D}" name="Keskiarvo" dataDxfId="32" totalsRowDxfId="15">
      <calculatedColumnFormula>Y9/X9</calculatedColumnFormula>
    </tableColumn>
    <tableColumn id="5" xr3:uid="{019AC793-5799-40EA-B258-350B455A0E13}" name="Pienin" dataDxfId="31" totalsRowDxfId="14"/>
    <tableColumn id="6" xr3:uid="{98C63D2C-70AD-4190-B0B7-C0A01996BD28}" name="Suurin" dataDxfId="30" totalsRowDxfId="13"/>
  </tableColumns>
  <tableStyleInfo name="TableStyleLight13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463BB7A-D716-4EDC-BF6E-230D9DE382DF}" name="Taulukko14" displayName="Taulukko14" ref="AD8:AI27" totalsRowCount="1" headerRowDxfId="70" dataDxfId="69">
  <autoFilter ref="AD8:AI26" xr:uid="{3463BB7A-D716-4EDC-BF6E-230D9DE382DF}"/>
  <tableColumns count="6">
    <tableColumn id="1" xr3:uid="{BF428E43-9355-4BEA-9EC8-0E1A4CB1ECFF}" name="Maakunta" totalsRowLabel="Summa" dataDxfId="68" totalsRowDxfId="12"/>
    <tableColumn id="2" xr3:uid="{B1BBF4B8-403B-4CC5-AE61-6F9936336FE0}" name="Vastaajia" totalsRowFunction="sum" dataDxfId="39" totalsRowDxfId="11"/>
    <tableColumn id="3" xr3:uid="{3BBAF83F-003A-49B9-B209-EE54B2556B55}" name="Valokuvakokoelmien laajuus, objektia" totalsRowFunction="sum" dataDxfId="38" totalsRowDxfId="10"/>
    <tableColumn id="4" xr3:uid="{717AB11A-3801-4666-9166-EFB4BD76EC07}" name="Keskiarvo" dataDxfId="37" totalsRowDxfId="9">
      <calculatedColumnFormula>AF9/AE9</calculatedColumnFormula>
    </tableColumn>
    <tableColumn id="5" xr3:uid="{8B2F4F42-A6D8-450C-8EE3-EDC651388924}" name="Pienin" dataDxfId="36" totalsRowDxfId="8"/>
    <tableColumn id="6" xr3:uid="{2BE75D78-38C7-4F79-B920-117D204473C8}" name="Suurin" dataDxfId="35" totalsRowDxfId="7"/>
  </tableColumns>
  <tableStyleInfo name="TableStyleLight13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8ED74B38-CA10-4043-85F0-5E3B7742B7B7}" name="Taulukko15" displayName="Taulukko15" ref="A8:F27" totalsRowCount="1" headerRowDxfId="66" dataDxfId="67">
  <autoFilter ref="A8:F26" xr:uid="{8ED74B38-CA10-4043-85F0-5E3B7742B7B7}"/>
  <tableColumns count="6">
    <tableColumn id="1" xr3:uid="{5EFECE60-5B20-426F-9390-C2E593DA7C05}" name="Maakunta" totalsRowLabel="Summa" dataDxfId="65" totalsRowDxfId="59"/>
    <tableColumn id="2" xr3:uid="{262B14EF-B218-4F74-BD50-F85F8078CE43}" name="Vastaajia" totalsRowFunction="sum" dataDxfId="64" totalsRowDxfId="58"/>
    <tableColumn id="3" xr3:uid="{E62B76CE-FF93-4544-B141-B91946282EA4}" name="Itse tuotettujen näyttelyiden lkm" totalsRowFunction="sum" dataDxfId="63" totalsRowDxfId="57"/>
    <tableColumn id="4" xr3:uid="{8C108DD9-472C-4493-9752-48F36248DEC2}" name="Keskiarvo" dataDxfId="62" totalsRowDxfId="56">
      <calculatedColumnFormula>C9/B9</calculatedColumnFormula>
    </tableColumn>
    <tableColumn id="5" xr3:uid="{04810B52-8B1E-49D6-8C59-F70DE3F1682F}" name="Pienin" dataDxfId="61" totalsRowDxfId="55"/>
    <tableColumn id="6" xr3:uid="{0CAAE505-42AE-4F12-8198-9E303B611777}" name="Suurin" dataDxfId="60" totalsRowDxfId="54"/>
  </tableColumns>
  <tableStyleInfo name="TableStyleLight13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5AF65809-FB1E-427C-A00D-D3E08F3437E3}" name="Taulukko16" displayName="Taulukko16" ref="A8:F27" totalsRowCount="1" headerRowDxfId="52" dataDxfId="53">
  <autoFilter ref="A8:F26" xr:uid="{5AF65809-FB1E-427C-A00D-D3E08F3437E3}"/>
  <tableColumns count="6">
    <tableColumn id="1" xr3:uid="{5412699F-3B23-4183-812E-5EE542CDB9AF}" name="Maakunta" totalsRowLabel="Summa" dataDxfId="51" totalsRowDxfId="45"/>
    <tableColumn id="2" xr3:uid="{182B3B44-8CF3-48CF-980D-0733FD110531}" name="Vastaajia" totalsRowFunction="sum" dataDxfId="50" totalsRowDxfId="44"/>
    <tableColumn id="3" xr3:uid="{C0121211-434B-4C36-83D8-09DB45FE8EF9}" name="Museokäynnit" totalsRowFunction="sum" dataDxfId="49" totalsRowDxfId="43"/>
    <tableColumn id="4" xr3:uid="{AF0FE9D1-419E-48B3-8665-98D23620B6FD}" name="Keskiarvo" dataDxfId="48" totalsRowDxfId="42">
      <calculatedColumnFormula>C9/B9</calculatedColumnFormula>
    </tableColumn>
    <tableColumn id="5" xr3:uid="{1D86B6C3-0E48-4360-AE9A-729F1B574CE9}" name="Pienin" dataDxfId="47" totalsRowDxfId="41"/>
    <tableColumn id="6" xr3:uid="{3E4B0702-C8EE-490A-91AD-87EEE7A54F55}" name="Suurin" dataDxfId="46" totalsRowDxfId="40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8550DFA-3F0E-48FD-B102-6CEFC9DBF545}" name="Taulukko2" displayName="Taulukko2" ref="D8:E23" totalsRowCount="1" headerRowDxfId="187" dataDxfId="186">
  <autoFilter ref="D8:E22" xr:uid="{F8550DFA-3F0E-48FD-B102-6CEFC9DBF545}"/>
  <tableColumns count="2">
    <tableColumn id="1" xr3:uid="{E73205F2-8B5F-434E-BADA-3836CDBDB804}" name="Museotyyppi" totalsRowLabel="Summa" dataDxfId="185" totalsRowDxfId="184"/>
    <tableColumn id="2" xr3:uid="{F1289B11-9B6E-45F4-93B7-8157DEFED472}" name="Lukumäärä" totalsRowFunction="sum" dataDxfId="183" totalsRowDxfId="182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EF22EFB-FCC4-425E-890D-40FF24B98285}" name="Taulukko3" displayName="Taulukko3" ref="A8:F12" totalsRowCount="1" headerRowDxfId="181" dataDxfId="180">
  <autoFilter ref="A8:F11" xr:uid="{9EF22EFB-FCC4-425E-890D-40FF24B98285}"/>
  <tableColumns count="6">
    <tableColumn id="1" xr3:uid="{9C4A8BF2-64C8-4EA8-BB84-CE33960CAA4B}" name="Menot" totalsRowLabel="Summa" dataDxfId="179" totalsRowDxfId="5"/>
    <tableColumn id="2" xr3:uid="{D035D550-5714-424F-B006-886638C35EFF}" name="Vastaajia" dataDxfId="178" totalsRowDxfId="4"/>
    <tableColumn id="3" xr3:uid="{D44B1FFE-802C-404E-AA04-C0B1C6FA2854}" name="€" totalsRowFunction="sum" dataDxfId="177" totalsRowDxfId="3"/>
    <tableColumn id="4" xr3:uid="{14D9CC99-7AAD-4DE3-B390-169895E22BE4}" name="keskiarvo" dataDxfId="176" totalsRowDxfId="2"/>
    <tableColumn id="5" xr3:uid="{6AD58FD0-AF01-45D9-8FE5-198438302E1A}" name="Pienin" dataDxfId="175" totalsRowDxfId="1"/>
    <tableColumn id="6" xr3:uid="{4D108925-602C-46D5-AA45-34A98311DD76}" name="Suurin" dataDxfId="174" totalsRowDxfId="0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F7A5AD3-D09C-4556-BF31-6BB8AD5A74E3}" name="Taulukko4" displayName="Taulukko4" ref="H8:M27" totalsRowCount="1" headerRowDxfId="173" dataDxfId="172">
  <autoFilter ref="H8:M26" xr:uid="{CF7A5AD3-D09C-4556-BF31-6BB8AD5A74E3}"/>
  <tableColumns count="6">
    <tableColumn id="1" xr3:uid="{8F31CC7D-EDBD-41A6-98FD-473A2315F883}" name="Maakunta" totalsRowLabel="Summa" dataDxfId="171" totalsRowDxfId="170"/>
    <tableColumn id="2" xr3:uid="{3AA023B6-C58F-4572-A512-6BC96B7090FC}" name="Vastaajia" totalsRowFunction="sum" dataDxfId="169" totalsRowDxfId="6"/>
    <tableColumn id="3" xr3:uid="{69CC21D1-5399-41E9-A4E1-D3673D3892D9}" name="Kaikki menot yhteensä" totalsRowFunction="sum" dataDxfId="168" totalsRowDxfId="167"/>
    <tableColumn id="4" xr3:uid="{3B87B81C-1824-40E1-ADF9-772C0AA69BDB}" name="Keskiarvo" dataDxfId="166" totalsRowDxfId="165">
      <calculatedColumnFormula>J9/I9</calculatedColumnFormula>
    </tableColumn>
    <tableColumn id="5" xr3:uid="{5A6B62E4-F278-4E5F-9CB1-32E7AFB52C63}" name="Pienin" dataDxfId="164" totalsRowDxfId="163"/>
    <tableColumn id="6" xr3:uid="{DBE495E4-7D4B-4698-86DD-C8651777CEF2}" name="Suurin" dataDxfId="162" totalsRowDxfId="161"/>
  </tableColumns>
  <tableStyleInfo name="TableStyleLight1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8CCAC56-08C7-4A2E-AEF7-547DC32E8A0E}" name="Taulukko5" displayName="Taulukko5" ref="O8:T18" totalsRowCount="1" headerRowDxfId="160" dataDxfId="159">
  <autoFilter ref="O8:T17" xr:uid="{48CCAC56-08C7-4A2E-AEF7-547DC32E8A0E}"/>
  <tableColumns count="6">
    <tableColumn id="1" xr3:uid="{4D71AF94-8768-4DB4-A468-17D629BD3F53}" name="Tulot" totalsRowLabel="Summa" dataDxfId="158" totalsRowDxfId="157"/>
    <tableColumn id="2" xr3:uid="{E44FB081-14B8-47B8-BDF2-86F421EFC6B1}" name="Vastaajia" dataDxfId="156" totalsRowDxfId="155"/>
    <tableColumn id="3" xr3:uid="{8C82EC16-2D46-46E8-A1E3-DCF9F89E1EBF}" name="€" totalsRowFunction="sum" dataDxfId="154" totalsRowDxfId="153"/>
    <tableColumn id="4" xr3:uid="{7C7B7CF6-7F92-4D4E-89F9-E6131586A07F}" name="keskiarvo" dataDxfId="152" totalsRowDxfId="151">
      <calculatedColumnFormula>Q9/P9</calculatedColumnFormula>
    </tableColumn>
    <tableColumn id="5" xr3:uid="{DCB771BC-8132-4FAC-BE59-44D9C4C368A1}" name="Pienin" dataDxfId="150" totalsRowDxfId="149"/>
    <tableColumn id="6" xr3:uid="{566FBFE8-87C2-427F-AF16-CD4E365A592A}" name="Suurin" dataDxfId="148" totalsRowDxfId="147"/>
  </tableColumns>
  <tableStyleInfo name="TableStyleLight1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5FBA845-2266-4444-AD18-2C2B88ECF384}" name="Taulukko6" displayName="Taulukko6" ref="V8:AA27" totalsRowCount="1" headerRowDxfId="146" dataDxfId="145">
  <autoFilter ref="V8:AA26" xr:uid="{65FBA845-2266-4444-AD18-2C2B88ECF384}"/>
  <tableColumns count="6">
    <tableColumn id="1" xr3:uid="{FC6124CA-F085-4488-82E4-0F7114F1E62B}" name="Maakunta" totalsRowLabel="Summa" dataDxfId="144" totalsRowDxfId="143"/>
    <tableColumn id="2" xr3:uid="{A5BD431F-7CB2-4FBA-9761-968907BF0DAB}" name="Vastaajia" totalsRowFunction="sum" dataDxfId="142" totalsRowDxfId="141"/>
    <tableColumn id="3" xr3:uid="{A2668228-221A-4867-A32F-373AEE957F8E}" name="Kaikki tulot yhteensä" totalsRowFunction="sum" dataDxfId="140" totalsRowDxfId="139"/>
    <tableColumn id="4" xr3:uid="{FAB246C7-2EAA-460F-9085-3D6D727D1FFD}" name="Keskiarvo" dataDxfId="138" totalsRowDxfId="137">
      <calculatedColumnFormula>X9/W9</calculatedColumnFormula>
    </tableColumn>
    <tableColumn id="5" xr3:uid="{93D6A8F6-A8B7-452C-AE63-11E4BB1325FB}" name="Pienin" dataDxfId="136" totalsRowDxfId="135"/>
    <tableColumn id="6" xr3:uid="{998E4ECD-E0B3-4BB0-ACF1-C9AB09573F8E}" name="Suurin" dataDxfId="134" totalsRowDxfId="133"/>
  </tableColumns>
  <tableStyleInfo name="TableStyleLight1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B3E7854-CF06-49A3-AD81-F064A40AA5A7}" name="Taulukko7" displayName="Taulukko7" ref="A8:F27" totalsRowCount="1" headerRowDxfId="132" dataDxfId="131">
  <autoFilter ref="A8:F26" xr:uid="{EB3E7854-CF06-49A3-AD81-F064A40AA5A7}"/>
  <tableColumns count="6">
    <tableColumn id="1" xr3:uid="{29A7DA38-F698-4537-B3DD-86A1B6594238}" name="Maakunta" totalsRowLabel="Summa" dataDxfId="130" totalsRowDxfId="129"/>
    <tableColumn id="2" xr3:uid="{3A40346F-33BD-4D68-8A88-C690037A0E3F}" name="Vastaajia" totalsRowFunction="sum" dataDxfId="128" totalsRowDxfId="127"/>
    <tableColumn id="3" xr3:uid="{F3446CB1-9470-4A26-9906-03E81208C6DD}" name="Palkatut työntekijät" totalsRowFunction="sum" dataDxfId="126" totalsRowDxfId="125"/>
    <tableColumn id="4" xr3:uid="{A6901C09-BE95-4965-B618-5D9A041832B5}" name="Keskiarvo" dataDxfId="124" totalsRowDxfId="123">
      <calculatedColumnFormula>C9/B9</calculatedColumnFormula>
    </tableColumn>
    <tableColumn id="5" xr3:uid="{0AC31FF1-5423-45BB-AD74-AA6ACE2A9F9A}" name="Pienin" dataDxfId="122" totalsRowDxfId="121"/>
    <tableColumn id="6" xr3:uid="{E4FA947A-C1B4-4DD9-9347-F28D2DA29C55}" name="Suurin" dataDxfId="120" totalsRowDxfId="119"/>
  </tableColumns>
  <tableStyleInfo name="TableStyleLight1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C2C4F63-2ED1-4F45-83A7-AA0874EA4853}" name="Taulukko8" displayName="Taulukko8" ref="H8:M27" totalsRowCount="1" headerRowDxfId="118" dataDxfId="117">
  <autoFilter ref="H8:M26" xr:uid="{1C2C4F63-2ED1-4F45-83A7-AA0874EA4853}"/>
  <tableColumns count="6">
    <tableColumn id="1" xr3:uid="{FB51B1B1-E9C8-4E73-9EF3-93813C9A7DAD}" name="Maakunta" totalsRowLabel="Summa" dataDxfId="116" totalsRowDxfId="115"/>
    <tableColumn id="2" xr3:uid="{21F194C0-A2BD-46D1-A1DF-521CF7320490}" name="Vastaajia" totalsRowFunction="sum" dataDxfId="114" totalsRowDxfId="113"/>
    <tableColumn id="3" xr3:uid="{9355730A-4693-423B-93F7-75CB8000F1DF}" name="Talkootyöläisten lukumäärä" totalsRowFunction="sum" dataDxfId="112" totalsRowDxfId="111"/>
    <tableColumn id="4" xr3:uid="{0DB5B793-9104-4786-9E05-AFA2869A7140}" name="Keskiarvo" dataDxfId="110" totalsRowDxfId="109">
      <calculatedColumnFormula>J9/I9</calculatedColumnFormula>
    </tableColumn>
    <tableColumn id="5" xr3:uid="{2520D583-E4B8-43FF-8FA7-27886E31ED2C}" name="Pienin" dataDxfId="108" totalsRowDxfId="107"/>
    <tableColumn id="6" xr3:uid="{8F6BB0AD-905A-423D-98DB-B61EF6E448AE}" name="Suurin" dataDxfId="106" totalsRowDxfId="105"/>
  </tableColumns>
  <tableStyleInfo name="TableStyleLight13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BA59D6D-574F-4132-9A66-28EDB0A04E7C}" name="Taulukko9" displayName="Taulukko9" ref="A8:C13" totalsRowCount="1" headerRowDxfId="104">
  <autoFilter ref="A8:C12" xr:uid="{FBA59D6D-574F-4132-9A66-28EDB0A04E7C}"/>
  <tableColumns count="3">
    <tableColumn id="1" xr3:uid="{6BD0367A-2A7F-4A71-8D91-43A96BD06619}" name="Aineistotyyppi" totalsRowLabel="Summa" dataDxfId="103" totalsRowDxfId="102"/>
    <tableColumn id="2" xr3:uid="{5E33D3D5-CADC-4B77-B463-901AC455D3D5}" name="Vastaajia" dataDxfId="101" totalsRowDxfId="100"/>
    <tableColumn id="3" xr3:uid="{D40838ED-DA7D-458C-B314-CCE7A0B317DB}" name="Objektien lukumäärä" totalsRowFunction="sum" dataDxfId="99" totalsRowDxfId="98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table" Target="../tables/table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table" Target="../tables/table9.xml"/><Relationship Id="rId6" Type="http://schemas.openxmlformats.org/officeDocument/2006/relationships/table" Target="../tables/table14.xml"/><Relationship Id="rId5" Type="http://schemas.openxmlformats.org/officeDocument/2006/relationships/table" Target="../tables/table13.xml"/><Relationship Id="rId4" Type="http://schemas.openxmlformats.org/officeDocument/2006/relationships/table" Target="../tables/table1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"/>
  <sheetViews>
    <sheetView tabSelected="1" workbookViewId="0">
      <selection activeCell="D12" sqref="D12"/>
    </sheetView>
  </sheetViews>
  <sheetFormatPr defaultRowHeight="14.5" x14ac:dyDescent="0.35"/>
  <cols>
    <col min="1" max="1" width="17.08984375" customWidth="1"/>
    <col min="2" max="2" width="10.7265625" customWidth="1"/>
    <col min="3" max="3" width="10" customWidth="1"/>
    <col min="4" max="4" width="33.54296875" customWidth="1"/>
    <col min="5" max="5" width="10.54296875" customWidth="1"/>
  </cols>
  <sheetData>
    <row r="1" spans="1:6" ht="20" x14ac:dyDescent="0.4">
      <c r="A1" s="1" t="s">
        <v>67</v>
      </c>
      <c r="B1" s="2"/>
    </row>
    <row r="2" spans="1:6" x14ac:dyDescent="0.35">
      <c r="A2" s="3" t="s">
        <v>0</v>
      </c>
      <c r="B2" s="3" t="s">
        <v>1</v>
      </c>
    </row>
    <row r="3" spans="1:6" x14ac:dyDescent="0.35">
      <c r="A3" s="3" t="s">
        <v>2</v>
      </c>
      <c r="B3" s="3" t="s">
        <v>3</v>
      </c>
    </row>
    <row r="4" spans="1:6" x14ac:dyDescent="0.35">
      <c r="A4" s="3" t="s">
        <v>4</v>
      </c>
      <c r="B4" s="3" t="s">
        <v>66</v>
      </c>
    </row>
    <row r="5" spans="1:6" x14ac:dyDescent="0.35">
      <c r="A5" s="3" t="s">
        <v>5</v>
      </c>
      <c r="B5" s="4">
        <v>44792</v>
      </c>
    </row>
    <row r="6" spans="1:6" x14ac:dyDescent="0.35">
      <c r="A6" s="3"/>
      <c r="B6" s="4"/>
    </row>
    <row r="7" spans="1:6" x14ac:dyDescent="0.35">
      <c r="A7" s="6" t="s">
        <v>60</v>
      </c>
      <c r="D7" s="6" t="s">
        <v>89</v>
      </c>
    </row>
    <row r="8" spans="1:6" x14ac:dyDescent="0.35">
      <c r="A8" s="26" t="s">
        <v>7</v>
      </c>
      <c r="B8" s="27" t="s">
        <v>62</v>
      </c>
      <c r="D8" s="26" t="s">
        <v>61</v>
      </c>
      <c r="E8" s="27" t="s">
        <v>62</v>
      </c>
    </row>
    <row r="9" spans="1:6" x14ac:dyDescent="0.35">
      <c r="A9" s="3" t="s">
        <v>12</v>
      </c>
      <c r="B9" s="20">
        <v>34</v>
      </c>
      <c r="D9" s="3" t="s">
        <v>68</v>
      </c>
      <c r="E9" s="20">
        <v>211</v>
      </c>
      <c r="F9" s="7"/>
    </row>
    <row r="10" spans="1:6" x14ac:dyDescent="0.35">
      <c r="A10" s="3" t="s">
        <v>13</v>
      </c>
      <c r="B10" s="20">
        <v>30</v>
      </c>
      <c r="D10" s="3" t="s">
        <v>69</v>
      </c>
      <c r="E10" s="20">
        <v>45</v>
      </c>
      <c r="F10" s="6"/>
    </row>
    <row r="11" spans="1:6" x14ac:dyDescent="0.35">
      <c r="A11" s="3" t="s">
        <v>14</v>
      </c>
      <c r="B11" s="20">
        <v>17</v>
      </c>
      <c r="D11" s="3" t="s">
        <v>70</v>
      </c>
      <c r="E11" s="20">
        <v>32</v>
      </c>
      <c r="F11" s="3"/>
    </row>
    <row r="12" spans="1:6" x14ac:dyDescent="0.35">
      <c r="A12" s="3" t="s">
        <v>15</v>
      </c>
      <c r="B12" s="20">
        <v>19</v>
      </c>
      <c r="D12" s="3" t="s">
        <v>71</v>
      </c>
      <c r="E12" s="20">
        <v>32</v>
      </c>
      <c r="F12" s="3"/>
    </row>
    <row r="13" spans="1:6" x14ac:dyDescent="0.35">
      <c r="A13" s="3" t="s">
        <v>16</v>
      </c>
      <c r="B13" s="20">
        <v>21</v>
      </c>
      <c r="D13" s="3" t="s">
        <v>72</v>
      </c>
      <c r="E13" s="20">
        <v>24</v>
      </c>
      <c r="F13" s="3"/>
    </row>
    <row r="14" spans="1:6" x14ac:dyDescent="0.35">
      <c r="A14" s="3" t="s">
        <v>17</v>
      </c>
      <c r="B14" s="20">
        <v>12</v>
      </c>
      <c r="D14" s="3" t="s">
        <v>73</v>
      </c>
      <c r="E14" s="20">
        <v>19</v>
      </c>
      <c r="F14" s="3"/>
    </row>
    <row r="15" spans="1:6" x14ac:dyDescent="0.35">
      <c r="A15" s="3" t="s">
        <v>18</v>
      </c>
      <c r="B15" s="20">
        <v>10</v>
      </c>
      <c r="D15" s="3" t="s">
        <v>74</v>
      </c>
      <c r="E15" s="20">
        <v>18</v>
      </c>
      <c r="F15" s="3"/>
    </row>
    <row r="16" spans="1:6" x14ac:dyDescent="0.35">
      <c r="A16" s="3" t="s">
        <v>19</v>
      </c>
      <c r="B16" s="20">
        <v>10</v>
      </c>
      <c r="D16" s="3" t="s">
        <v>75</v>
      </c>
      <c r="E16" s="20">
        <v>16</v>
      </c>
      <c r="F16" s="3"/>
    </row>
    <row r="17" spans="1:6" x14ac:dyDescent="0.35">
      <c r="A17" s="3" t="s">
        <v>20</v>
      </c>
      <c r="B17" s="20">
        <v>18</v>
      </c>
      <c r="D17" s="3" t="s">
        <v>63</v>
      </c>
      <c r="E17" s="20">
        <v>13</v>
      </c>
      <c r="F17" s="3"/>
    </row>
    <row r="18" spans="1:6" x14ac:dyDescent="0.35">
      <c r="A18" s="3" t="s">
        <v>21</v>
      </c>
      <c r="B18" s="20">
        <v>19</v>
      </c>
      <c r="D18" s="3" t="s">
        <v>76</v>
      </c>
      <c r="E18" s="20">
        <v>11</v>
      </c>
      <c r="F18" s="3"/>
    </row>
    <row r="19" spans="1:6" x14ac:dyDescent="0.35">
      <c r="A19" s="3" t="s">
        <v>22</v>
      </c>
      <c r="B19" s="20">
        <v>9</v>
      </c>
      <c r="D19" s="3" t="s">
        <v>77</v>
      </c>
      <c r="E19" s="20">
        <v>10</v>
      </c>
      <c r="F19" s="3"/>
    </row>
    <row r="20" spans="1:6" x14ac:dyDescent="0.35">
      <c r="A20" s="3" t="s">
        <v>23</v>
      </c>
      <c r="B20" s="20">
        <v>16</v>
      </c>
      <c r="D20" s="3" t="s">
        <v>78</v>
      </c>
      <c r="E20" s="20">
        <v>10</v>
      </c>
      <c r="F20" s="3"/>
    </row>
    <row r="21" spans="1:6" x14ac:dyDescent="0.35">
      <c r="A21" s="3" t="s">
        <v>24</v>
      </c>
      <c r="B21" s="20">
        <v>11</v>
      </c>
      <c r="D21" s="3" t="s">
        <v>79</v>
      </c>
      <c r="E21" s="20">
        <v>8</v>
      </c>
      <c r="F21" s="3"/>
    </row>
    <row r="22" spans="1:6" x14ac:dyDescent="0.35">
      <c r="A22" s="3" t="s">
        <v>25</v>
      </c>
      <c r="B22" s="20">
        <v>27</v>
      </c>
      <c r="D22" s="3" t="s">
        <v>80</v>
      </c>
      <c r="E22" s="20">
        <v>4</v>
      </c>
      <c r="F22" s="3"/>
    </row>
    <row r="23" spans="1:6" x14ac:dyDescent="0.35">
      <c r="A23" s="3" t="s">
        <v>26</v>
      </c>
      <c r="B23" s="20">
        <v>7</v>
      </c>
      <c r="D23" s="3" t="s">
        <v>88</v>
      </c>
      <c r="E23" s="20">
        <f>SUBTOTAL(109,Taulukko2[Lukumäärä])</f>
        <v>453</v>
      </c>
      <c r="F23" s="3"/>
    </row>
    <row r="24" spans="1:6" x14ac:dyDescent="0.35">
      <c r="A24" s="3" t="s">
        <v>27</v>
      </c>
      <c r="B24" s="20">
        <v>18</v>
      </c>
      <c r="F24" s="3"/>
    </row>
    <row r="25" spans="1:6" x14ac:dyDescent="0.35">
      <c r="A25" s="3" t="s">
        <v>28</v>
      </c>
      <c r="B25" s="20">
        <v>8</v>
      </c>
      <c r="F25" s="3"/>
    </row>
    <row r="26" spans="1:6" x14ac:dyDescent="0.35">
      <c r="A26" s="3" t="s">
        <v>29</v>
      </c>
      <c r="B26" s="20">
        <v>16</v>
      </c>
      <c r="E26" s="3"/>
      <c r="F26" s="3"/>
    </row>
    <row r="27" spans="1:6" x14ac:dyDescent="0.35">
      <c r="A27" s="3" t="s">
        <v>88</v>
      </c>
      <c r="B27" s="20">
        <f>SUBTOTAL(109,Taulukko1[Lukumäärä])</f>
        <v>302</v>
      </c>
      <c r="E27" s="3"/>
      <c r="F27" s="3"/>
    </row>
    <row r="28" spans="1:6" x14ac:dyDescent="0.35">
      <c r="E28" s="3"/>
      <c r="F28" s="6"/>
    </row>
    <row r="29" spans="1:6" x14ac:dyDescent="0.35">
      <c r="E29" s="3"/>
      <c r="F29" s="3"/>
    </row>
    <row r="30" spans="1:6" x14ac:dyDescent="0.35">
      <c r="C30" s="3"/>
      <c r="E30" s="6"/>
      <c r="F30" s="3"/>
    </row>
    <row r="31" spans="1:6" x14ac:dyDescent="0.35">
      <c r="D31" s="3"/>
      <c r="E31" s="3"/>
    </row>
    <row r="36" spans="5:5" x14ac:dyDescent="0.35">
      <c r="E36" s="8"/>
    </row>
    <row r="37" spans="5:5" x14ac:dyDescent="0.35">
      <c r="E37" s="21"/>
    </row>
    <row r="38" spans="5:5" x14ac:dyDescent="0.35">
      <c r="E38" s="21"/>
    </row>
    <row r="39" spans="5:5" x14ac:dyDescent="0.35">
      <c r="E39" s="21"/>
    </row>
    <row r="40" spans="5:5" x14ac:dyDescent="0.35">
      <c r="E40" s="21"/>
    </row>
    <row r="41" spans="5:5" x14ac:dyDescent="0.35">
      <c r="E41" s="21"/>
    </row>
    <row r="42" spans="5:5" x14ac:dyDescent="0.35">
      <c r="E42" s="21"/>
    </row>
    <row r="43" spans="5:5" x14ac:dyDescent="0.35">
      <c r="E43" s="22"/>
    </row>
    <row r="50" spans="3:5" x14ac:dyDescent="0.35">
      <c r="C50" s="5"/>
    </row>
    <row r="51" spans="3:5" x14ac:dyDescent="0.35">
      <c r="D51" s="8"/>
      <c r="E51" s="22"/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39"/>
  <sheetViews>
    <sheetView workbookViewId="0">
      <selection activeCell="B12" sqref="B12"/>
    </sheetView>
  </sheetViews>
  <sheetFormatPr defaultRowHeight="14.5" x14ac:dyDescent="0.35"/>
  <cols>
    <col min="1" max="1" width="28" customWidth="1"/>
    <col min="2" max="2" width="11.453125" customWidth="1"/>
    <col min="3" max="3" width="16" customWidth="1"/>
    <col min="4" max="4" width="11" customWidth="1"/>
    <col min="5" max="5" width="10" bestFit="1" customWidth="1"/>
    <col min="6" max="6" width="8.81640625" bestFit="1" customWidth="1"/>
    <col min="8" max="8" width="18.26953125" customWidth="1"/>
    <col min="9" max="9" width="12.54296875" bestFit="1" customWidth="1"/>
    <col min="10" max="10" width="21.54296875" bestFit="1" customWidth="1"/>
    <col min="11" max="11" width="11.1796875" bestFit="1" customWidth="1"/>
    <col min="12" max="12" width="8.1796875" bestFit="1" customWidth="1"/>
    <col min="13" max="13" width="8.453125" bestFit="1" customWidth="1"/>
    <col min="15" max="15" width="18.7265625" customWidth="1"/>
    <col min="18" max="18" width="11" customWidth="1"/>
    <col min="22" max="22" width="16.453125" customWidth="1"/>
    <col min="23" max="23" width="10.1796875" customWidth="1"/>
    <col min="24" max="24" width="19.54296875" customWidth="1"/>
    <col min="25" max="25" width="11" customWidth="1"/>
  </cols>
  <sheetData>
    <row r="1" spans="1:27" ht="20" x14ac:dyDescent="0.4">
      <c r="A1" s="1" t="s">
        <v>67</v>
      </c>
      <c r="B1" s="2"/>
    </row>
    <row r="2" spans="1:27" x14ac:dyDescent="0.35">
      <c r="A2" s="3" t="s">
        <v>0</v>
      </c>
      <c r="B2" s="3" t="s">
        <v>1</v>
      </c>
    </row>
    <row r="3" spans="1:27" x14ac:dyDescent="0.35">
      <c r="A3" s="3" t="s">
        <v>2</v>
      </c>
      <c r="B3" s="3" t="s">
        <v>3</v>
      </c>
    </row>
    <row r="4" spans="1:27" x14ac:dyDescent="0.35">
      <c r="A4" s="3" t="s">
        <v>4</v>
      </c>
      <c r="B4" s="3" t="s">
        <v>66</v>
      </c>
    </row>
    <row r="5" spans="1:27" x14ac:dyDescent="0.35">
      <c r="A5" s="3" t="s">
        <v>5</v>
      </c>
      <c r="B5" s="4">
        <v>44792</v>
      </c>
    </row>
    <row r="6" spans="1:27" x14ac:dyDescent="0.35">
      <c r="Z6" s="6"/>
    </row>
    <row r="7" spans="1:27" x14ac:dyDescent="0.35">
      <c r="A7" s="6" t="s">
        <v>31</v>
      </c>
      <c r="H7" s="6" t="s">
        <v>36</v>
      </c>
      <c r="O7" s="6" t="s">
        <v>37</v>
      </c>
      <c r="S7" s="6"/>
      <c r="V7" s="6" t="s">
        <v>44</v>
      </c>
      <c r="W7" s="7"/>
      <c r="X7" s="7"/>
      <c r="Y7" s="7"/>
      <c r="AA7" s="7"/>
    </row>
    <row r="8" spans="1:27" s="14" customFormat="1" x14ac:dyDescent="0.25">
      <c r="A8" s="26" t="s">
        <v>91</v>
      </c>
      <c r="B8" s="27" t="s">
        <v>90</v>
      </c>
      <c r="C8" s="27" t="s">
        <v>32</v>
      </c>
      <c r="D8" s="27" t="s">
        <v>30</v>
      </c>
      <c r="E8" s="27" t="s">
        <v>10</v>
      </c>
      <c r="F8" s="27" t="s">
        <v>11</v>
      </c>
      <c r="H8" s="33" t="s">
        <v>7</v>
      </c>
      <c r="I8" s="34" t="s">
        <v>90</v>
      </c>
      <c r="J8" s="36" t="s">
        <v>35</v>
      </c>
      <c r="K8" s="34" t="s">
        <v>9</v>
      </c>
      <c r="L8" s="34" t="s">
        <v>10</v>
      </c>
      <c r="M8" s="34" t="s">
        <v>11</v>
      </c>
      <c r="O8" s="26" t="s">
        <v>92</v>
      </c>
      <c r="P8" s="27" t="s">
        <v>90</v>
      </c>
      <c r="Q8" s="27" t="s">
        <v>32</v>
      </c>
      <c r="R8" s="26" t="s">
        <v>30</v>
      </c>
      <c r="S8" s="26" t="s">
        <v>10</v>
      </c>
      <c r="T8" s="26" t="s">
        <v>11</v>
      </c>
      <c r="V8" s="33" t="s">
        <v>7</v>
      </c>
      <c r="W8" s="33" t="s">
        <v>90</v>
      </c>
      <c r="X8" s="35" t="s">
        <v>43</v>
      </c>
      <c r="Y8" s="33" t="s">
        <v>9</v>
      </c>
      <c r="Z8" s="33" t="s">
        <v>10</v>
      </c>
      <c r="AA8" s="33" t="s">
        <v>11</v>
      </c>
    </row>
    <row r="9" spans="1:27" x14ac:dyDescent="0.35">
      <c r="A9" s="28" t="s">
        <v>64</v>
      </c>
      <c r="B9" s="9">
        <v>180</v>
      </c>
      <c r="C9" s="9">
        <v>1998182</v>
      </c>
      <c r="D9" s="30">
        <f>C9/B9</f>
        <v>11101.011111111111</v>
      </c>
      <c r="E9" s="9">
        <v>50</v>
      </c>
      <c r="F9" s="9">
        <v>123310</v>
      </c>
      <c r="H9" s="3" t="s">
        <v>12</v>
      </c>
      <c r="I9" s="9">
        <v>30</v>
      </c>
      <c r="J9" s="9">
        <v>1002988</v>
      </c>
      <c r="K9" s="30">
        <f>J9/I9</f>
        <v>33432.933333333334</v>
      </c>
      <c r="L9" s="9">
        <v>30</v>
      </c>
      <c r="M9" s="9">
        <v>266576</v>
      </c>
      <c r="O9" s="3" t="s">
        <v>42</v>
      </c>
      <c r="P9" s="9">
        <v>144</v>
      </c>
      <c r="Q9" s="10">
        <v>574696</v>
      </c>
      <c r="R9" s="23">
        <f>Q9/P9</f>
        <v>3990.9444444444443</v>
      </c>
      <c r="S9" s="10">
        <v>11</v>
      </c>
      <c r="T9" s="10">
        <v>68660</v>
      </c>
      <c r="V9" s="3" t="s">
        <v>12</v>
      </c>
      <c r="W9" s="9">
        <v>25</v>
      </c>
      <c r="X9" s="9">
        <v>775081</v>
      </c>
      <c r="Y9" s="30">
        <f>X9/W9</f>
        <v>31003.24</v>
      </c>
      <c r="Z9" s="9">
        <v>130</v>
      </c>
      <c r="AA9" s="9">
        <v>160000</v>
      </c>
    </row>
    <row r="10" spans="1:27" x14ac:dyDescent="0.35">
      <c r="A10" s="29" t="s">
        <v>33</v>
      </c>
      <c r="B10" s="9">
        <v>219</v>
      </c>
      <c r="C10" s="9">
        <v>1688022</v>
      </c>
      <c r="D10" s="30">
        <f t="shared" ref="D10:D11" si="0">C10/B10</f>
        <v>7707.8630136986303</v>
      </c>
      <c r="E10" s="9">
        <v>20</v>
      </c>
      <c r="F10" s="9">
        <v>100000</v>
      </c>
      <c r="H10" s="3" t="s">
        <v>13</v>
      </c>
      <c r="I10" s="9">
        <v>28</v>
      </c>
      <c r="J10" s="9">
        <v>723780</v>
      </c>
      <c r="K10" s="30">
        <f t="shared" ref="K10:K26" si="1">J10/I10</f>
        <v>25849.285714285714</v>
      </c>
      <c r="L10" s="9">
        <v>100</v>
      </c>
      <c r="M10" s="9">
        <v>175467</v>
      </c>
      <c r="O10" s="3" t="s">
        <v>81</v>
      </c>
      <c r="P10" s="9">
        <v>103</v>
      </c>
      <c r="Q10" s="10">
        <v>155123</v>
      </c>
      <c r="R10" s="23">
        <f t="shared" ref="R10:R17" si="2">Q10/P10</f>
        <v>1506.0485436893205</v>
      </c>
      <c r="S10" s="10">
        <v>20</v>
      </c>
      <c r="T10" s="10">
        <v>21000</v>
      </c>
      <c r="V10" s="3" t="s">
        <v>13</v>
      </c>
      <c r="W10" s="9">
        <v>25</v>
      </c>
      <c r="X10" s="9">
        <v>582776</v>
      </c>
      <c r="Y10" s="30">
        <f t="shared" ref="Y10:Y26" si="3">X10/W10</f>
        <v>23311.040000000001</v>
      </c>
      <c r="Z10" s="9">
        <v>221</v>
      </c>
      <c r="AA10" s="9">
        <v>175466</v>
      </c>
    </row>
    <row r="11" spans="1:27" x14ac:dyDescent="0.35">
      <c r="A11" s="29" t="s">
        <v>34</v>
      </c>
      <c r="B11" s="9">
        <v>226</v>
      </c>
      <c r="C11" s="9">
        <v>1152608</v>
      </c>
      <c r="D11" s="30">
        <f t="shared" si="0"/>
        <v>5100.0353982300885</v>
      </c>
      <c r="E11" s="9">
        <v>5</v>
      </c>
      <c r="F11" s="9">
        <v>100024</v>
      </c>
      <c r="H11" s="3" t="s">
        <v>14</v>
      </c>
      <c r="I11" s="9">
        <v>13</v>
      </c>
      <c r="J11" s="9">
        <v>101659</v>
      </c>
      <c r="K11" s="30">
        <f t="shared" si="1"/>
        <v>7819.9230769230771</v>
      </c>
      <c r="L11" s="9">
        <v>514</v>
      </c>
      <c r="M11" s="9">
        <v>33405</v>
      </c>
      <c r="O11" s="3" t="s">
        <v>82</v>
      </c>
      <c r="P11" s="9">
        <v>157</v>
      </c>
      <c r="Q11" s="10">
        <v>620293</v>
      </c>
      <c r="R11" s="23">
        <f t="shared" si="2"/>
        <v>3950.9108280254777</v>
      </c>
      <c r="S11" s="10">
        <v>2</v>
      </c>
      <c r="T11" s="10">
        <v>82333</v>
      </c>
      <c r="V11" s="3" t="s">
        <v>14</v>
      </c>
      <c r="W11" s="9">
        <v>14</v>
      </c>
      <c r="X11" s="9">
        <v>92349</v>
      </c>
      <c r="Y11" s="30">
        <f t="shared" si="3"/>
        <v>6596.3571428571431</v>
      </c>
      <c r="Z11" s="9">
        <v>400</v>
      </c>
      <c r="AA11" s="9">
        <v>18788</v>
      </c>
    </row>
    <row r="12" spans="1:27" x14ac:dyDescent="0.35">
      <c r="A12" s="31" t="s">
        <v>88</v>
      </c>
      <c r="B12" s="9"/>
      <c r="C12" s="9">
        <f>SUBTOTAL(109,Taulukko3[€])</f>
        <v>4838812</v>
      </c>
      <c r="D12" s="32"/>
      <c r="E12" s="20"/>
      <c r="F12" s="9"/>
      <c r="H12" s="3" t="s">
        <v>15</v>
      </c>
      <c r="I12" s="9">
        <v>17</v>
      </c>
      <c r="J12" s="9">
        <v>337198</v>
      </c>
      <c r="K12" s="30">
        <f t="shared" si="1"/>
        <v>19835.176470588234</v>
      </c>
      <c r="L12" s="9">
        <v>300</v>
      </c>
      <c r="M12" s="9">
        <v>146361</v>
      </c>
      <c r="O12" s="3" t="s">
        <v>83</v>
      </c>
      <c r="P12" s="9">
        <v>41</v>
      </c>
      <c r="Q12" s="10">
        <v>235191</v>
      </c>
      <c r="R12" s="23">
        <f t="shared" si="2"/>
        <v>5736.3658536585363</v>
      </c>
      <c r="S12" s="10">
        <v>47</v>
      </c>
      <c r="T12" s="10">
        <v>100000</v>
      </c>
      <c r="V12" s="3" t="s">
        <v>15</v>
      </c>
      <c r="W12" s="9">
        <v>17</v>
      </c>
      <c r="X12" s="9">
        <v>282460</v>
      </c>
      <c r="Y12" s="30">
        <f t="shared" si="3"/>
        <v>16615.294117647059</v>
      </c>
      <c r="Z12" s="9">
        <v>105</v>
      </c>
      <c r="AA12" s="9">
        <v>174820</v>
      </c>
    </row>
    <row r="13" spans="1:27" x14ac:dyDescent="0.35">
      <c r="H13" s="3" t="s">
        <v>16</v>
      </c>
      <c r="I13" s="9">
        <v>17</v>
      </c>
      <c r="J13" s="9">
        <v>260710</v>
      </c>
      <c r="K13" s="30">
        <f t="shared" si="1"/>
        <v>15335.882352941177</v>
      </c>
      <c r="L13" s="9">
        <v>1800</v>
      </c>
      <c r="M13" s="9">
        <v>54510</v>
      </c>
      <c r="O13" s="3" t="s">
        <v>38</v>
      </c>
      <c r="P13" s="9">
        <v>116</v>
      </c>
      <c r="Q13" s="10">
        <v>386013</v>
      </c>
      <c r="R13" s="23">
        <f t="shared" si="2"/>
        <v>3327.6982758620688</v>
      </c>
      <c r="S13" s="10">
        <v>250</v>
      </c>
      <c r="T13" s="10">
        <v>25700</v>
      </c>
      <c r="V13" s="3" t="s">
        <v>16</v>
      </c>
      <c r="W13" s="9">
        <v>16</v>
      </c>
      <c r="X13" s="9">
        <v>141279</v>
      </c>
      <c r="Y13" s="30">
        <f t="shared" si="3"/>
        <v>8829.9375</v>
      </c>
      <c r="Z13" s="9">
        <v>200</v>
      </c>
      <c r="AA13" s="9">
        <v>26800</v>
      </c>
    </row>
    <row r="14" spans="1:27" x14ac:dyDescent="0.35">
      <c r="H14" s="3" t="s">
        <v>17</v>
      </c>
      <c r="I14" s="9">
        <v>11</v>
      </c>
      <c r="J14" s="9">
        <v>175460</v>
      </c>
      <c r="K14" s="30">
        <f t="shared" si="1"/>
        <v>15950.90909090909</v>
      </c>
      <c r="L14" s="9">
        <v>1800</v>
      </c>
      <c r="M14" s="9">
        <v>54465</v>
      </c>
      <c r="O14" s="3" t="s">
        <v>39</v>
      </c>
      <c r="P14" s="9">
        <v>73</v>
      </c>
      <c r="Q14" s="10">
        <v>553264</v>
      </c>
      <c r="R14" s="23">
        <f t="shared" si="2"/>
        <v>7578.9589041095887</v>
      </c>
      <c r="S14" s="10">
        <v>706</v>
      </c>
      <c r="T14" s="10">
        <v>40000</v>
      </c>
      <c r="V14" s="3" t="s">
        <v>17</v>
      </c>
      <c r="W14" s="9">
        <v>11</v>
      </c>
      <c r="X14" s="9">
        <v>133737</v>
      </c>
      <c r="Y14" s="30">
        <f t="shared" si="3"/>
        <v>12157.90909090909</v>
      </c>
      <c r="Z14" s="9">
        <v>1800</v>
      </c>
      <c r="AA14" s="9">
        <v>34980</v>
      </c>
    </row>
    <row r="15" spans="1:27" x14ac:dyDescent="0.35">
      <c r="H15" s="3" t="s">
        <v>18</v>
      </c>
      <c r="I15" s="9">
        <v>8</v>
      </c>
      <c r="J15" s="9">
        <v>214883</v>
      </c>
      <c r="K15" s="30">
        <f t="shared" si="1"/>
        <v>26860.375</v>
      </c>
      <c r="L15" s="9">
        <v>1300</v>
      </c>
      <c r="M15" s="9">
        <v>107976</v>
      </c>
      <c r="O15" s="3" t="s">
        <v>40</v>
      </c>
      <c r="P15" s="9">
        <v>29</v>
      </c>
      <c r="Q15" s="10">
        <v>174671</v>
      </c>
      <c r="R15" s="23">
        <f t="shared" si="2"/>
        <v>6023.1379310344828</v>
      </c>
      <c r="S15" s="10">
        <v>150</v>
      </c>
      <c r="T15" s="10">
        <v>24327</v>
      </c>
      <c r="V15" s="3" t="s">
        <v>18</v>
      </c>
      <c r="W15" s="9">
        <v>9</v>
      </c>
      <c r="X15" s="9">
        <v>275016</v>
      </c>
      <c r="Y15" s="30">
        <f t="shared" si="3"/>
        <v>30557.333333333332</v>
      </c>
      <c r="Z15" s="9">
        <v>1800</v>
      </c>
      <c r="AA15" s="9">
        <v>152023</v>
      </c>
    </row>
    <row r="16" spans="1:27" x14ac:dyDescent="0.35">
      <c r="H16" s="3" t="s">
        <v>19</v>
      </c>
      <c r="I16" s="9">
        <v>9</v>
      </c>
      <c r="J16" s="9">
        <v>98267</v>
      </c>
      <c r="K16" s="30">
        <f t="shared" si="1"/>
        <v>10918.555555555555</v>
      </c>
      <c r="L16" s="9">
        <v>1395</v>
      </c>
      <c r="M16" s="9">
        <v>32000</v>
      </c>
      <c r="O16" s="15" t="s">
        <v>65</v>
      </c>
      <c r="P16" s="9">
        <v>13</v>
      </c>
      <c r="Q16" s="10">
        <v>132121</v>
      </c>
      <c r="R16" s="23">
        <f t="shared" si="2"/>
        <v>10163.153846153846</v>
      </c>
      <c r="S16" s="10">
        <v>500</v>
      </c>
      <c r="T16" s="10">
        <v>33000</v>
      </c>
      <c r="V16" s="3" t="s">
        <v>19</v>
      </c>
      <c r="W16" s="9">
        <v>6</v>
      </c>
      <c r="X16" s="9">
        <v>92441</v>
      </c>
      <c r="Y16" s="30">
        <f t="shared" si="3"/>
        <v>15406.833333333334</v>
      </c>
      <c r="Z16" s="9">
        <v>969</v>
      </c>
      <c r="AA16" s="9">
        <v>41600</v>
      </c>
    </row>
    <row r="17" spans="8:27" x14ac:dyDescent="0.35">
      <c r="H17" s="3" t="s">
        <v>20</v>
      </c>
      <c r="I17" s="9">
        <v>14</v>
      </c>
      <c r="J17" s="9">
        <v>175308</v>
      </c>
      <c r="K17" s="30">
        <f t="shared" si="1"/>
        <v>12522</v>
      </c>
      <c r="L17" s="9">
        <v>70</v>
      </c>
      <c r="M17" s="9">
        <v>45292</v>
      </c>
      <c r="O17" s="3" t="s">
        <v>41</v>
      </c>
      <c r="P17" s="9">
        <v>70</v>
      </c>
      <c r="Q17" s="10">
        <v>887836</v>
      </c>
      <c r="R17" s="23">
        <f t="shared" si="2"/>
        <v>12683.371428571429</v>
      </c>
      <c r="S17" s="10">
        <v>99</v>
      </c>
      <c r="T17" s="10">
        <v>161144</v>
      </c>
      <c r="V17" s="3" t="s">
        <v>20</v>
      </c>
      <c r="W17" s="9">
        <v>15</v>
      </c>
      <c r="X17" s="9">
        <v>17365</v>
      </c>
      <c r="Y17" s="30">
        <f t="shared" si="3"/>
        <v>1157.6666666666667</v>
      </c>
      <c r="Z17" s="9">
        <v>20</v>
      </c>
      <c r="AA17" s="9">
        <v>3606</v>
      </c>
    </row>
    <row r="18" spans="8:27" x14ac:dyDescent="0.35">
      <c r="H18" s="3" t="s">
        <v>21</v>
      </c>
      <c r="I18" s="9">
        <v>17</v>
      </c>
      <c r="J18" s="9">
        <v>428359</v>
      </c>
      <c r="K18" s="30">
        <f t="shared" si="1"/>
        <v>25197.588235294119</v>
      </c>
      <c r="L18" s="9">
        <v>100</v>
      </c>
      <c r="M18" s="9">
        <v>83000</v>
      </c>
      <c r="O18" s="3" t="s">
        <v>88</v>
      </c>
      <c r="P18" s="20"/>
      <c r="Q18" s="10">
        <f>SUBTOTAL(109,Taulukko5[€])</f>
        <v>3719208</v>
      </c>
      <c r="R18" s="37"/>
      <c r="S18" s="3"/>
      <c r="T18" s="10"/>
      <c r="V18" s="3" t="s">
        <v>21</v>
      </c>
      <c r="W18" s="9">
        <v>15</v>
      </c>
      <c r="X18" s="9">
        <v>202014</v>
      </c>
      <c r="Y18" s="30">
        <f t="shared" si="3"/>
        <v>13467.6</v>
      </c>
      <c r="Z18" s="9">
        <v>91</v>
      </c>
      <c r="AA18" s="9">
        <v>47000</v>
      </c>
    </row>
    <row r="19" spans="8:27" x14ac:dyDescent="0.35">
      <c r="H19" s="3" t="s">
        <v>22</v>
      </c>
      <c r="I19" s="9">
        <v>9</v>
      </c>
      <c r="J19" s="9">
        <v>88890</v>
      </c>
      <c r="K19" s="30">
        <f t="shared" si="1"/>
        <v>9876.6666666666661</v>
      </c>
      <c r="L19" s="9">
        <v>99</v>
      </c>
      <c r="M19" s="9">
        <v>34648</v>
      </c>
      <c r="O19" s="5"/>
      <c r="P19" s="17"/>
      <c r="Q19" s="24"/>
      <c r="R19" s="18"/>
      <c r="S19" s="18"/>
      <c r="T19" s="18"/>
      <c r="V19" s="3" t="s">
        <v>22</v>
      </c>
      <c r="W19" s="9">
        <v>8</v>
      </c>
      <c r="X19" s="9">
        <v>70381</v>
      </c>
      <c r="Y19" s="30">
        <f t="shared" si="3"/>
        <v>8797.625</v>
      </c>
      <c r="Z19" s="9">
        <v>60</v>
      </c>
      <c r="AA19" s="9">
        <v>26683</v>
      </c>
    </row>
    <row r="20" spans="8:27" x14ac:dyDescent="0.35">
      <c r="H20" s="3" t="s">
        <v>23</v>
      </c>
      <c r="I20" s="9">
        <v>14</v>
      </c>
      <c r="J20" s="9">
        <v>170917</v>
      </c>
      <c r="K20" s="30">
        <f t="shared" si="1"/>
        <v>12208.357142857143</v>
      </c>
      <c r="L20" s="9">
        <v>99</v>
      </c>
      <c r="M20" s="9">
        <v>42000</v>
      </c>
      <c r="V20" s="3" t="s">
        <v>23</v>
      </c>
      <c r="W20" s="9">
        <v>12</v>
      </c>
      <c r="X20" s="9">
        <v>182760</v>
      </c>
      <c r="Y20" s="30">
        <f t="shared" si="3"/>
        <v>15230</v>
      </c>
      <c r="Z20" s="9">
        <v>651</v>
      </c>
      <c r="AA20" s="9">
        <v>39183</v>
      </c>
    </row>
    <row r="21" spans="8:27" x14ac:dyDescent="0.35">
      <c r="H21" s="3" t="s">
        <v>24</v>
      </c>
      <c r="I21" s="9">
        <v>10</v>
      </c>
      <c r="J21" s="9">
        <v>129423</v>
      </c>
      <c r="K21" s="30">
        <f t="shared" si="1"/>
        <v>12942.3</v>
      </c>
      <c r="L21" s="9">
        <v>614</v>
      </c>
      <c r="M21" s="9">
        <v>52893</v>
      </c>
      <c r="V21" s="3" t="s">
        <v>24</v>
      </c>
      <c r="W21" s="9">
        <v>10</v>
      </c>
      <c r="X21" s="9">
        <v>58136</v>
      </c>
      <c r="Y21" s="30">
        <f t="shared" si="3"/>
        <v>5813.6</v>
      </c>
      <c r="Z21" s="9">
        <v>5</v>
      </c>
      <c r="AA21" s="9">
        <v>26676</v>
      </c>
    </row>
    <row r="22" spans="8:27" x14ac:dyDescent="0.35">
      <c r="H22" s="3" t="s">
        <v>25</v>
      </c>
      <c r="I22" s="9">
        <v>24</v>
      </c>
      <c r="J22" s="9">
        <v>235875</v>
      </c>
      <c r="K22" s="30">
        <f t="shared" si="1"/>
        <v>9828.125</v>
      </c>
      <c r="L22" s="9">
        <v>200</v>
      </c>
      <c r="M22" s="9">
        <v>42440</v>
      </c>
      <c r="V22" s="3" t="s">
        <v>25</v>
      </c>
      <c r="W22" s="9">
        <v>24</v>
      </c>
      <c r="X22" s="9">
        <v>310571</v>
      </c>
      <c r="Y22" s="30">
        <f t="shared" si="3"/>
        <v>12940.458333333334</v>
      </c>
      <c r="Z22" s="9">
        <v>119</v>
      </c>
      <c r="AA22" s="9">
        <v>55000</v>
      </c>
    </row>
    <row r="23" spans="8:27" x14ac:dyDescent="0.35">
      <c r="H23" s="3" t="s">
        <v>26</v>
      </c>
      <c r="I23" s="9">
        <v>5</v>
      </c>
      <c r="J23" s="9">
        <v>19519</v>
      </c>
      <c r="K23" s="30">
        <f t="shared" si="1"/>
        <v>3903.8</v>
      </c>
      <c r="L23" s="9">
        <v>10</v>
      </c>
      <c r="M23" s="9">
        <v>15093</v>
      </c>
      <c r="V23" s="3" t="s">
        <v>26</v>
      </c>
      <c r="W23" s="9">
        <v>4</v>
      </c>
      <c r="X23" s="9">
        <v>19378</v>
      </c>
      <c r="Y23" s="30">
        <f t="shared" si="3"/>
        <v>4844.5</v>
      </c>
      <c r="Z23" s="9">
        <v>800</v>
      </c>
      <c r="AA23" s="9">
        <v>15700</v>
      </c>
    </row>
    <row r="24" spans="8:27" x14ac:dyDescent="0.35">
      <c r="H24" s="3" t="s">
        <v>27</v>
      </c>
      <c r="I24" s="9">
        <v>18</v>
      </c>
      <c r="J24" s="9">
        <v>180301</v>
      </c>
      <c r="K24" s="30">
        <f t="shared" si="1"/>
        <v>10016.722222222223</v>
      </c>
      <c r="L24" s="9">
        <v>875</v>
      </c>
      <c r="M24" s="9">
        <v>37975</v>
      </c>
      <c r="V24" s="3" t="s">
        <v>27</v>
      </c>
      <c r="W24" s="9">
        <v>12</v>
      </c>
      <c r="X24" s="9">
        <v>95528</v>
      </c>
      <c r="Y24" s="30">
        <f t="shared" si="3"/>
        <v>7960.666666666667</v>
      </c>
      <c r="Z24" s="9">
        <v>229</v>
      </c>
      <c r="AA24" s="9">
        <v>27818</v>
      </c>
    </row>
    <row r="25" spans="8:27" x14ac:dyDescent="0.35">
      <c r="H25" s="3" t="s">
        <v>28</v>
      </c>
      <c r="I25" s="9">
        <v>8</v>
      </c>
      <c r="J25" s="9">
        <v>120549</v>
      </c>
      <c r="K25" s="30">
        <f t="shared" si="1"/>
        <v>15068.625</v>
      </c>
      <c r="L25" s="9">
        <v>2340</v>
      </c>
      <c r="M25" s="9">
        <v>34959</v>
      </c>
      <c r="V25" s="3" t="s">
        <v>28</v>
      </c>
      <c r="W25" s="9">
        <v>6</v>
      </c>
      <c r="X25" s="9">
        <v>54425</v>
      </c>
      <c r="Y25" s="30">
        <f t="shared" si="3"/>
        <v>9070.8333333333339</v>
      </c>
      <c r="Z25" s="9">
        <v>310</v>
      </c>
      <c r="AA25" s="9">
        <v>24952</v>
      </c>
    </row>
    <row r="26" spans="8:27" x14ac:dyDescent="0.35">
      <c r="H26" s="3" t="s">
        <v>29</v>
      </c>
      <c r="I26" s="9">
        <v>15</v>
      </c>
      <c r="J26" s="9">
        <v>374726</v>
      </c>
      <c r="K26" s="30">
        <f t="shared" si="1"/>
        <v>24981.733333333334</v>
      </c>
      <c r="L26" s="9">
        <v>300</v>
      </c>
      <c r="M26" s="9">
        <v>128497</v>
      </c>
      <c r="V26" s="3" t="s">
        <v>29</v>
      </c>
      <c r="W26" s="9">
        <v>13</v>
      </c>
      <c r="X26" s="9">
        <v>333511</v>
      </c>
      <c r="Y26" s="30">
        <f t="shared" si="3"/>
        <v>25654.692307692309</v>
      </c>
      <c r="Z26" s="9">
        <v>150</v>
      </c>
      <c r="AA26" s="9">
        <v>129294</v>
      </c>
    </row>
    <row r="27" spans="8:27" x14ac:dyDescent="0.35">
      <c r="H27" s="3" t="s">
        <v>88</v>
      </c>
      <c r="I27" s="9">
        <f>SUBTOTAL(109,Taulukko4[Vastaajia])</f>
        <v>267</v>
      </c>
      <c r="J27" s="9">
        <f>SUBTOTAL(109,Taulukko4[Kaikki menot yhteensä])</f>
        <v>4838812</v>
      </c>
      <c r="K27" s="32"/>
      <c r="L27" s="20"/>
      <c r="M27" s="9"/>
      <c r="V27" s="3" t="s">
        <v>88</v>
      </c>
      <c r="W27" s="9">
        <f>SUBTOTAL(109,Taulukko6[Vastaajia])</f>
        <v>242</v>
      </c>
      <c r="X27" s="9">
        <f>SUBTOTAL(109,Taulukko6[Kaikki tulot yhteensä])</f>
        <v>3719208</v>
      </c>
      <c r="Y27" s="9"/>
      <c r="Z27" s="9"/>
      <c r="AA27" s="9"/>
    </row>
    <row r="28" spans="8:27" x14ac:dyDescent="0.35">
      <c r="V28" s="5"/>
      <c r="W28" s="25"/>
      <c r="X28" s="24"/>
      <c r="Y28" s="24"/>
      <c r="Z28" s="24"/>
      <c r="AA28" s="24"/>
    </row>
    <row r="37" spans="1:27" s="14" customFormat="1" x14ac:dyDescent="0.35">
      <c r="A37"/>
      <c r="B37"/>
      <c r="I37"/>
      <c r="J37"/>
      <c r="K37"/>
      <c r="L37"/>
      <c r="M37"/>
      <c r="V37"/>
      <c r="W37"/>
      <c r="X37"/>
      <c r="Y37"/>
      <c r="Z37"/>
      <c r="AA37"/>
    </row>
    <row r="38" spans="1:27" s="14" customFormat="1" x14ac:dyDescent="0.35"/>
    <row r="39" spans="1:27" x14ac:dyDescent="0.35">
      <c r="A39" s="14"/>
      <c r="B39" s="14"/>
      <c r="I39" s="14"/>
      <c r="J39" s="14"/>
      <c r="K39" s="14"/>
      <c r="L39" s="14"/>
      <c r="M39" s="14"/>
      <c r="V39" s="14"/>
      <c r="W39" s="14"/>
      <c r="X39" s="14"/>
      <c r="Y39" s="14"/>
      <c r="Z39" s="14"/>
      <c r="AA39" s="14"/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2"/>
  <sheetViews>
    <sheetView workbookViewId="0">
      <selection activeCell="J9" sqref="J9"/>
    </sheetView>
  </sheetViews>
  <sheetFormatPr defaultRowHeight="14.5" x14ac:dyDescent="0.35"/>
  <cols>
    <col min="1" max="1" width="16.1796875" bestFit="1" customWidth="1"/>
    <col min="2" max="2" width="12.453125" customWidth="1"/>
    <col min="3" max="3" width="16.81640625" customWidth="1"/>
    <col min="4" max="4" width="11" customWidth="1"/>
    <col min="8" max="8" width="17.54296875" customWidth="1"/>
    <col min="9" max="9" width="10.26953125" bestFit="1" customWidth="1"/>
    <col min="10" max="10" width="25.453125" bestFit="1" customWidth="1"/>
    <col min="11" max="11" width="11.1796875" bestFit="1" customWidth="1"/>
    <col min="12" max="12" width="8.1796875" bestFit="1" customWidth="1"/>
    <col min="13" max="13" width="8.453125" bestFit="1" customWidth="1"/>
  </cols>
  <sheetData>
    <row r="1" spans="1:13" ht="20" x14ac:dyDescent="0.4">
      <c r="A1" s="1" t="s">
        <v>67</v>
      </c>
      <c r="B1" s="2"/>
    </row>
    <row r="2" spans="1:13" x14ac:dyDescent="0.35">
      <c r="A2" s="3" t="s">
        <v>0</v>
      </c>
      <c r="B2" s="3" t="s">
        <v>1</v>
      </c>
    </row>
    <row r="3" spans="1:13" x14ac:dyDescent="0.35">
      <c r="A3" s="3" t="s">
        <v>2</v>
      </c>
      <c r="B3" s="3" t="s">
        <v>3</v>
      </c>
    </row>
    <row r="4" spans="1:13" x14ac:dyDescent="0.35">
      <c r="A4" s="3" t="s">
        <v>4</v>
      </c>
      <c r="B4" s="3" t="s">
        <v>66</v>
      </c>
    </row>
    <row r="5" spans="1:13" x14ac:dyDescent="0.35">
      <c r="A5" s="3" t="s">
        <v>5</v>
      </c>
      <c r="B5" s="4">
        <v>44792</v>
      </c>
    </row>
    <row r="7" spans="1:13" x14ac:dyDescent="0.35">
      <c r="A7" s="6" t="s">
        <v>45</v>
      </c>
      <c r="H7" s="6" t="s">
        <v>47</v>
      </c>
    </row>
    <row r="8" spans="1:13" x14ac:dyDescent="0.35">
      <c r="A8" s="26" t="s">
        <v>7</v>
      </c>
      <c r="B8" s="27" t="s">
        <v>90</v>
      </c>
      <c r="C8" s="27" t="s">
        <v>46</v>
      </c>
      <c r="D8" s="27" t="s">
        <v>9</v>
      </c>
      <c r="E8" s="27" t="s">
        <v>10</v>
      </c>
      <c r="F8" s="27" t="s">
        <v>11</v>
      </c>
      <c r="H8" s="26" t="s">
        <v>7</v>
      </c>
      <c r="I8" s="27" t="s">
        <v>90</v>
      </c>
      <c r="J8" s="45" t="s">
        <v>48</v>
      </c>
      <c r="K8" s="27" t="s">
        <v>9</v>
      </c>
      <c r="L8" s="27" t="s">
        <v>10</v>
      </c>
      <c r="M8" s="27" t="s">
        <v>11</v>
      </c>
    </row>
    <row r="9" spans="1:13" x14ac:dyDescent="0.35">
      <c r="A9" s="3" t="s">
        <v>12</v>
      </c>
      <c r="B9" s="9">
        <v>17</v>
      </c>
      <c r="C9" s="9">
        <v>44</v>
      </c>
      <c r="D9" s="30">
        <f>C9/B9</f>
        <v>2.5882352941176472</v>
      </c>
      <c r="E9" s="9">
        <v>1</v>
      </c>
      <c r="F9" s="9">
        <v>7</v>
      </c>
      <c r="H9" s="3" t="s">
        <v>12</v>
      </c>
      <c r="I9" s="9">
        <v>30</v>
      </c>
      <c r="J9" s="9">
        <v>339</v>
      </c>
      <c r="K9" s="30">
        <f>J9/I9</f>
        <v>11.3</v>
      </c>
      <c r="L9" s="9">
        <v>1</v>
      </c>
      <c r="M9" s="9">
        <v>40</v>
      </c>
    </row>
    <row r="10" spans="1:13" x14ac:dyDescent="0.35">
      <c r="A10" s="3" t="s">
        <v>13</v>
      </c>
      <c r="B10" s="9">
        <v>15</v>
      </c>
      <c r="C10" s="9">
        <v>32</v>
      </c>
      <c r="D10" s="30">
        <f t="shared" ref="D10:D26" si="0">C10/B10</f>
        <v>2.1333333333333333</v>
      </c>
      <c r="E10" s="9">
        <v>1</v>
      </c>
      <c r="F10" s="9">
        <v>4</v>
      </c>
      <c r="H10" s="3" t="s">
        <v>13</v>
      </c>
      <c r="I10" s="9">
        <v>25</v>
      </c>
      <c r="J10" s="9">
        <v>270</v>
      </c>
      <c r="K10" s="30">
        <f t="shared" ref="K10:K26" si="1">J10/I10</f>
        <v>10.8</v>
      </c>
      <c r="L10" s="9">
        <v>1</v>
      </c>
      <c r="M10" s="9">
        <v>40</v>
      </c>
    </row>
    <row r="11" spans="1:13" x14ac:dyDescent="0.35">
      <c r="A11" s="3" t="s">
        <v>14</v>
      </c>
      <c r="B11" s="9">
        <v>10</v>
      </c>
      <c r="C11" s="9">
        <v>14</v>
      </c>
      <c r="D11" s="30">
        <f t="shared" si="0"/>
        <v>1.4</v>
      </c>
      <c r="E11" s="9">
        <v>1</v>
      </c>
      <c r="F11" s="9">
        <v>3</v>
      </c>
      <c r="H11" s="3" t="s">
        <v>14</v>
      </c>
      <c r="I11" s="9">
        <v>12</v>
      </c>
      <c r="J11" s="9">
        <v>128</v>
      </c>
      <c r="K11" s="30">
        <f t="shared" si="1"/>
        <v>10.666666666666666</v>
      </c>
      <c r="L11" s="9">
        <v>2</v>
      </c>
      <c r="M11" s="9">
        <v>28</v>
      </c>
    </row>
    <row r="12" spans="1:13" x14ac:dyDescent="0.35">
      <c r="A12" s="3" t="s">
        <v>15</v>
      </c>
      <c r="B12" s="9">
        <v>10</v>
      </c>
      <c r="C12" s="9">
        <v>18</v>
      </c>
      <c r="D12" s="30">
        <f t="shared" si="0"/>
        <v>1.8</v>
      </c>
      <c r="E12" s="9">
        <v>1</v>
      </c>
      <c r="F12" s="9">
        <v>3</v>
      </c>
      <c r="H12" s="3" t="s">
        <v>15</v>
      </c>
      <c r="I12" s="9">
        <v>17</v>
      </c>
      <c r="J12" s="9">
        <v>235</v>
      </c>
      <c r="K12" s="30">
        <f t="shared" si="1"/>
        <v>13.823529411764707</v>
      </c>
      <c r="L12" s="9">
        <v>1</v>
      </c>
      <c r="M12" s="9">
        <v>80</v>
      </c>
    </row>
    <row r="13" spans="1:13" x14ac:dyDescent="0.35">
      <c r="A13" s="3" t="s">
        <v>16</v>
      </c>
      <c r="B13" s="9">
        <v>13</v>
      </c>
      <c r="C13" s="9">
        <v>30</v>
      </c>
      <c r="D13" s="30">
        <f t="shared" si="0"/>
        <v>2.3076923076923075</v>
      </c>
      <c r="E13" s="9">
        <v>1</v>
      </c>
      <c r="F13" s="9">
        <v>4</v>
      </c>
      <c r="H13" s="3" t="s">
        <v>16</v>
      </c>
      <c r="I13" s="9">
        <v>14</v>
      </c>
      <c r="J13" s="9">
        <v>137</v>
      </c>
      <c r="K13" s="30">
        <f t="shared" si="1"/>
        <v>9.7857142857142865</v>
      </c>
      <c r="L13" s="9">
        <v>4</v>
      </c>
      <c r="M13" s="9">
        <v>25</v>
      </c>
    </row>
    <row r="14" spans="1:13" x14ac:dyDescent="0.35">
      <c r="A14" s="3" t="s">
        <v>17</v>
      </c>
      <c r="B14" s="9">
        <v>9</v>
      </c>
      <c r="C14" s="9">
        <v>26</v>
      </c>
      <c r="D14" s="30">
        <f t="shared" si="0"/>
        <v>2.8888888888888888</v>
      </c>
      <c r="E14" s="9">
        <v>1</v>
      </c>
      <c r="F14" s="9">
        <v>9</v>
      </c>
      <c r="H14" s="3" t="s">
        <v>17</v>
      </c>
      <c r="I14" s="9">
        <v>8</v>
      </c>
      <c r="J14" s="9">
        <v>160</v>
      </c>
      <c r="K14" s="30">
        <f t="shared" si="1"/>
        <v>20</v>
      </c>
      <c r="L14" s="9">
        <v>4</v>
      </c>
      <c r="M14" s="9">
        <v>55</v>
      </c>
    </row>
    <row r="15" spans="1:13" x14ac:dyDescent="0.35">
      <c r="A15" s="3" t="s">
        <v>18</v>
      </c>
      <c r="B15" s="9">
        <v>5</v>
      </c>
      <c r="C15" s="9">
        <v>14</v>
      </c>
      <c r="D15" s="30">
        <f t="shared" si="0"/>
        <v>2.8</v>
      </c>
      <c r="E15" s="9">
        <v>1</v>
      </c>
      <c r="F15" s="9">
        <v>5</v>
      </c>
      <c r="H15" s="3" t="s">
        <v>18</v>
      </c>
      <c r="I15" s="9">
        <v>10</v>
      </c>
      <c r="J15" s="9">
        <v>139</v>
      </c>
      <c r="K15" s="30">
        <f t="shared" si="1"/>
        <v>13.9</v>
      </c>
      <c r="L15" s="9">
        <v>3</v>
      </c>
      <c r="M15" s="9">
        <v>25</v>
      </c>
    </row>
    <row r="16" spans="1:13" x14ac:dyDescent="0.35">
      <c r="A16" s="3" t="s">
        <v>19</v>
      </c>
      <c r="B16" s="9">
        <v>5</v>
      </c>
      <c r="C16" s="9">
        <v>9</v>
      </c>
      <c r="D16" s="30">
        <f t="shared" si="0"/>
        <v>1.8</v>
      </c>
      <c r="E16" s="9">
        <v>1</v>
      </c>
      <c r="F16" s="9">
        <v>3</v>
      </c>
      <c r="H16" s="3" t="s">
        <v>19</v>
      </c>
      <c r="I16" s="9">
        <v>7</v>
      </c>
      <c r="J16" s="9">
        <v>160</v>
      </c>
      <c r="K16" s="30">
        <f t="shared" si="1"/>
        <v>22.857142857142858</v>
      </c>
      <c r="L16" s="9">
        <v>7</v>
      </c>
      <c r="M16" s="9">
        <v>100</v>
      </c>
    </row>
    <row r="17" spans="1:13" x14ac:dyDescent="0.35">
      <c r="A17" s="3" t="s">
        <v>20</v>
      </c>
      <c r="B17" s="9">
        <v>10</v>
      </c>
      <c r="C17" s="9">
        <v>16</v>
      </c>
      <c r="D17" s="30">
        <f t="shared" si="0"/>
        <v>1.6</v>
      </c>
      <c r="E17" s="9">
        <v>1</v>
      </c>
      <c r="F17" s="9">
        <v>4</v>
      </c>
      <c r="H17" s="3" t="s">
        <v>20</v>
      </c>
      <c r="I17" s="9">
        <v>13</v>
      </c>
      <c r="J17" s="9">
        <v>76</v>
      </c>
      <c r="K17" s="30">
        <f t="shared" si="1"/>
        <v>5.8461538461538458</v>
      </c>
      <c r="L17" s="9">
        <v>1</v>
      </c>
      <c r="M17" s="9">
        <v>10</v>
      </c>
    </row>
    <row r="18" spans="1:13" x14ac:dyDescent="0.35">
      <c r="A18" s="3" t="s">
        <v>21</v>
      </c>
      <c r="B18" s="9">
        <v>13</v>
      </c>
      <c r="C18" s="9">
        <v>36</v>
      </c>
      <c r="D18" s="30">
        <f t="shared" si="0"/>
        <v>2.7692307692307692</v>
      </c>
      <c r="E18" s="9">
        <v>1</v>
      </c>
      <c r="F18" s="9">
        <v>8</v>
      </c>
      <c r="H18" s="3" t="s">
        <v>21</v>
      </c>
      <c r="I18" s="9">
        <v>12</v>
      </c>
      <c r="J18" s="9">
        <v>194</v>
      </c>
      <c r="K18" s="30">
        <f t="shared" si="1"/>
        <v>16.166666666666668</v>
      </c>
      <c r="L18" s="9">
        <v>1</v>
      </c>
      <c r="M18" s="9">
        <v>40</v>
      </c>
    </row>
    <row r="19" spans="1:13" x14ac:dyDescent="0.35">
      <c r="A19" s="3" t="s">
        <v>22</v>
      </c>
      <c r="B19" s="9">
        <v>7</v>
      </c>
      <c r="C19" s="9">
        <v>17</v>
      </c>
      <c r="D19" s="30">
        <f t="shared" si="0"/>
        <v>2.4285714285714284</v>
      </c>
      <c r="E19" s="9">
        <v>1</v>
      </c>
      <c r="F19" s="9">
        <v>5</v>
      </c>
      <c r="H19" s="3" t="s">
        <v>22</v>
      </c>
      <c r="I19" s="9">
        <v>8</v>
      </c>
      <c r="J19" s="9">
        <v>95</v>
      </c>
      <c r="K19" s="30">
        <f t="shared" si="1"/>
        <v>11.875</v>
      </c>
      <c r="L19" s="9">
        <v>5</v>
      </c>
      <c r="M19" s="9">
        <v>30</v>
      </c>
    </row>
    <row r="20" spans="1:13" x14ac:dyDescent="0.35">
      <c r="A20" s="3" t="s">
        <v>23</v>
      </c>
      <c r="B20" s="9">
        <v>11</v>
      </c>
      <c r="C20" s="9">
        <v>23</v>
      </c>
      <c r="D20" s="30">
        <f t="shared" si="0"/>
        <v>2.0909090909090908</v>
      </c>
      <c r="E20" s="9">
        <v>1</v>
      </c>
      <c r="F20" s="9">
        <v>4</v>
      </c>
      <c r="H20" s="3" t="s">
        <v>23</v>
      </c>
      <c r="I20" s="9">
        <v>14</v>
      </c>
      <c r="J20" s="9">
        <v>152</v>
      </c>
      <c r="K20" s="30">
        <f t="shared" si="1"/>
        <v>10.857142857142858</v>
      </c>
      <c r="L20" s="9">
        <v>2</v>
      </c>
      <c r="M20" s="9">
        <v>35</v>
      </c>
    </row>
    <row r="21" spans="1:13" x14ac:dyDescent="0.35">
      <c r="A21" s="3" t="s">
        <v>24</v>
      </c>
      <c r="B21" s="9">
        <v>8</v>
      </c>
      <c r="C21" s="9">
        <v>12</v>
      </c>
      <c r="D21" s="30">
        <f t="shared" si="0"/>
        <v>1.5</v>
      </c>
      <c r="E21" s="9">
        <v>1</v>
      </c>
      <c r="F21" s="9">
        <v>3</v>
      </c>
      <c r="H21" s="3" t="s">
        <v>24</v>
      </c>
      <c r="I21" s="9">
        <v>8</v>
      </c>
      <c r="J21" s="9">
        <v>80</v>
      </c>
      <c r="K21" s="30">
        <f t="shared" si="1"/>
        <v>10</v>
      </c>
      <c r="L21" s="9">
        <v>5</v>
      </c>
      <c r="M21" s="9">
        <v>20</v>
      </c>
    </row>
    <row r="22" spans="1:13" x14ac:dyDescent="0.35">
      <c r="A22" s="3" t="s">
        <v>25</v>
      </c>
      <c r="B22" s="9">
        <v>12</v>
      </c>
      <c r="C22" s="9">
        <v>22</v>
      </c>
      <c r="D22" s="30">
        <f t="shared" si="0"/>
        <v>1.8333333333333333</v>
      </c>
      <c r="E22" s="9">
        <v>1</v>
      </c>
      <c r="F22" s="9">
        <v>4</v>
      </c>
      <c r="H22" s="3" t="s">
        <v>25</v>
      </c>
      <c r="I22" s="9">
        <v>26</v>
      </c>
      <c r="J22" s="9">
        <v>429</v>
      </c>
      <c r="K22" s="30">
        <f t="shared" si="1"/>
        <v>16.5</v>
      </c>
      <c r="L22" s="9">
        <v>1</v>
      </c>
      <c r="M22" s="9">
        <v>50</v>
      </c>
    </row>
    <row r="23" spans="1:13" x14ac:dyDescent="0.35">
      <c r="A23" s="3" t="s">
        <v>26</v>
      </c>
      <c r="B23" s="9">
        <v>3</v>
      </c>
      <c r="C23" s="9">
        <v>3</v>
      </c>
      <c r="D23" s="30">
        <f t="shared" si="0"/>
        <v>1</v>
      </c>
      <c r="E23" s="9">
        <v>1</v>
      </c>
      <c r="F23" s="9">
        <v>1</v>
      </c>
      <c r="H23" s="3" t="s">
        <v>26</v>
      </c>
      <c r="I23" s="9">
        <v>7</v>
      </c>
      <c r="J23" s="9">
        <v>57</v>
      </c>
      <c r="K23" s="30">
        <f t="shared" si="1"/>
        <v>8.1428571428571423</v>
      </c>
      <c r="L23" s="9">
        <v>4</v>
      </c>
      <c r="M23" s="9">
        <v>20</v>
      </c>
    </row>
    <row r="24" spans="1:13" x14ac:dyDescent="0.35">
      <c r="A24" s="3" t="s">
        <v>27</v>
      </c>
      <c r="B24" s="9">
        <v>16</v>
      </c>
      <c r="C24" s="9">
        <v>27</v>
      </c>
      <c r="D24" s="30">
        <f t="shared" si="0"/>
        <v>1.6875</v>
      </c>
      <c r="E24" s="9">
        <v>1</v>
      </c>
      <c r="F24" s="9">
        <v>4</v>
      </c>
      <c r="H24" s="3" t="s">
        <v>27</v>
      </c>
      <c r="I24" s="9">
        <v>13</v>
      </c>
      <c r="J24" s="9">
        <v>183</v>
      </c>
      <c r="K24" s="30">
        <f t="shared" si="1"/>
        <v>14.076923076923077</v>
      </c>
      <c r="L24" s="9">
        <v>2</v>
      </c>
      <c r="M24" s="9">
        <v>46</v>
      </c>
    </row>
    <row r="25" spans="1:13" x14ac:dyDescent="0.35">
      <c r="A25" s="3" t="s">
        <v>28</v>
      </c>
      <c r="B25" s="9">
        <v>7</v>
      </c>
      <c r="C25" s="9">
        <v>24</v>
      </c>
      <c r="D25" s="30">
        <f t="shared" si="0"/>
        <v>3.4285714285714284</v>
      </c>
      <c r="E25" s="9">
        <v>1</v>
      </c>
      <c r="F25" s="9">
        <v>7</v>
      </c>
      <c r="H25" s="3" t="s">
        <v>28</v>
      </c>
      <c r="I25" s="9">
        <v>5</v>
      </c>
      <c r="J25" s="9">
        <v>87</v>
      </c>
      <c r="K25" s="30">
        <f t="shared" si="1"/>
        <v>17.399999999999999</v>
      </c>
      <c r="L25" s="9">
        <v>3</v>
      </c>
      <c r="M25" s="9">
        <v>50</v>
      </c>
    </row>
    <row r="26" spans="1:13" x14ac:dyDescent="0.35">
      <c r="A26" s="3" t="s">
        <v>29</v>
      </c>
      <c r="B26" s="9">
        <v>12</v>
      </c>
      <c r="C26" s="9">
        <v>21</v>
      </c>
      <c r="D26" s="30">
        <f t="shared" si="0"/>
        <v>1.75</v>
      </c>
      <c r="E26" s="9">
        <v>1</v>
      </c>
      <c r="F26" s="9">
        <v>4</v>
      </c>
      <c r="H26" s="3" t="s">
        <v>29</v>
      </c>
      <c r="I26" s="9">
        <v>11</v>
      </c>
      <c r="J26" s="9">
        <v>185</v>
      </c>
      <c r="K26" s="30">
        <f t="shared" si="1"/>
        <v>16.818181818181817</v>
      </c>
      <c r="L26" s="9">
        <v>2</v>
      </c>
      <c r="M26" s="9">
        <v>55</v>
      </c>
    </row>
    <row r="27" spans="1:13" x14ac:dyDescent="0.35">
      <c r="A27" s="3" t="s">
        <v>88</v>
      </c>
      <c r="B27" s="9">
        <f>SUBTOTAL(109,Taulukko7[Vastaajia])</f>
        <v>183</v>
      </c>
      <c r="C27" s="9">
        <f>SUBTOTAL(109,Taulukko7[Palkatut työntekijät])</f>
        <v>388</v>
      </c>
      <c r="D27" s="32"/>
      <c r="E27" s="20"/>
      <c r="F27" s="9"/>
      <c r="H27" s="3" t="s">
        <v>88</v>
      </c>
      <c r="I27" s="9">
        <f>SUBTOTAL(109,Taulukko8[Vastaajia])</f>
        <v>240</v>
      </c>
      <c r="J27" s="9">
        <f>SUBTOTAL(109,Taulukko8[Talkootyöläisten lukumäärä])</f>
        <v>3106</v>
      </c>
      <c r="K27" s="32"/>
      <c r="L27" s="20"/>
      <c r="M27" s="9"/>
    </row>
    <row r="28" spans="1:13" x14ac:dyDescent="0.35">
      <c r="A28" s="3"/>
      <c r="B28" s="3"/>
      <c r="C28" s="3"/>
      <c r="D28" s="3"/>
      <c r="E28" s="3"/>
      <c r="F28" s="3"/>
      <c r="H28" s="5"/>
      <c r="I28" s="25"/>
      <c r="J28" s="24"/>
      <c r="K28" s="24"/>
      <c r="L28" s="24"/>
      <c r="M28" s="24"/>
    </row>
    <row r="52" spans="1:6" x14ac:dyDescent="0.35">
      <c r="A52" s="3"/>
      <c r="B52" s="3"/>
      <c r="C52" s="3"/>
      <c r="D52" s="3"/>
      <c r="E52" s="3"/>
      <c r="F52" s="3"/>
    </row>
  </sheetData>
  <pageMargins left="0.7" right="0.7" top="0.75" bottom="0.75" header="0.3" footer="0.3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113"/>
  <sheetViews>
    <sheetView workbookViewId="0">
      <selection activeCell="AI27" sqref="AI27"/>
    </sheetView>
  </sheetViews>
  <sheetFormatPr defaultRowHeight="14.5" x14ac:dyDescent="0.35"/>
  <cols>
    <col min="1" max="1" width="20.1796875" customWidth="1"/>
    <col min="2" max="2" width="12" customWidth="1"/>
    <col min="3" max="3" width="21.1796875" customWidth="1"/>
    <col min="4" max="4" width="5.54296875" style="16" customWidth="1"/>
    <col min="5" max="5" width="22.54296875" bestFit="1" customWidth="1"/>
    <col min="6" max="6" width="11.6328125" bestFit="1" customWidth="1"/>
    <col min="7" max="7" width="34.453125" bestFit="1" customWidth="1"/>
    <col min="9" max="9" width="14" bestFit="1" customWidth="1"/>
    <col min="11" max="11" width="30" customWidth="1"/>
    <col min="12" max="12" width="11" customWidth="1"/>
    <col min="16" max="16" width="10.7265625" customWidth="1"/>
    <col min="18" max="18" width="32.08984375" bestFit="1" customWidth="1"/>
    <col min="19" max="19" width="12.36328125" bestFit="1" customWidth="1"/>
    <col min="20" max="20" width="9.7265625" bestFit="1" customWidth="1"/>
    <col min="21" max="21" width="10" bestFit="1" customWidth="1"/>
    <col min="23" max="23" width="10.7265625" customWidth="1"/>
    <col min="24" max="24" width="11.6328125" bestFit="1" customWidth="1"/>
    <col min="25" max="25" width="33" bestFit="1" customWidth="1"/>
    <col min="26" max="26" width="10.08984375" bestFit="1" customWidth="1"/>
    <col min="27" max="27" width="7.453125" bestFit="1" customWidth="1"/>
    <col min="28" max="28" width="7.7265625" bestFit="1" customWidth="1"/>
    <col min="30" max="30" width="13.26953125" bestFit="1" customWidth="1"/>
    <col min="31" max="31" width="11.6328125" bestFit="1" customWidth="1"/>
    <col min="32" max="32" width="29.453125" bestFit="1" customWidth="1"/>
    <col min="33" max="33" width="10.08984375" bestFit="1" customWidth="1"/>
  </cols>
  <sheetData>
    <row r="1" spans="1:35" ht="20" x14ac:dyDescent="0.4">
      <c r="A1" s="1" t="s">
        <v>67</v>
      </c>
      <c r="B1" s="2"/>
    </row>
    <row r="2" spans="1:35" x14ac:dyDescent="0.35">
      <c r="A2" s="3" t="s">
        <v>0</v>
      </c>
      <c r="B2" s="3" t="s">
        <v>1</v>
      </c>
    </row>
    <row r="3" spans="1:35" x14ac:dyDescent="0.35">
      <c r="A3" s="3" t="s">
        <v>2</v>
      </c>
      <c r="B3" s="3" t="s">
        <v>3</v>
      </c>
    </row>
    <row r="4" spans="1:35" x14ac:dyDescent="0.35">
      <c r="A4" s="3" t="s">
        <v>4</v>
      </c>
      <c r="B4" s="3" t="s">
        <v>66</v>
      </c>
    </row>
    <row r="5" spans="1:35" x14ac:dyDescent="0.35">
      <c r="A5" s="3" t="s">
        <v>5</v>
      </c>
      <c r="B5" s="4">
        <v>44792</v>
      </c>
    </row>
    <row r="7" spans="1:35" x14ac:dyDescent="0.35">
      <c r="A7" s="6" t="s">
        <v>49</v>
      </c>
      <c r="B7" s="16"/>
      <c r="E7" s="6" t="s">
        <v>52</v>
      </c>
      <c r="F7" s="16"/>
    </row>
    <row r="8" spans="1:35" x14ac:dyDescent="0.35">
      <c r="A8" s="26" t="s">
        <v>50</v>
      </c>
      <c r="B8" s="27" t="s">
        <v>90</v>
      </c>
      <c r="C8" s="45" t="s">
        <v>51</v>
      </c>
      <c r="E8" s="26" t="s">
        <v>50</v>
      </c>
      <c r="F8" s="27" t="s">
        <v>90</v>
      </c>
      <c r="G8" s="45" t="s">
        <v>53</v>
      </c>
      <c r="I8" s="33" t="s">
        <v>7</v>
      </c>
      <c r="J8" s="34" t="s">
        <v>90</v>
      </c>
      <c r="K8" s="36" t="s">
        <v>54</v>
      </c>
      <c r="L8" s="34" t="s">
        <v>9</v>
      </c>
      <c r="M8" s="34" t="s">
        <v>10</v>
      </c>
      <c r="N8" s="34" t="s">
        <v>11</v>
      </c>
      <c r="P8" s="33" t="s">
        <v>7</v>
      </c>
      <c r="Q8" s="34" t="s">
        <v>90</v>
      </c>
      <c r="R8" s="36" t="s">
        <v>55</v>
      </c>
      <c r="S8" s="34" t="s">
        <v>9</v>
      </c>
      <c r="T8" s="34" t="s">
        <v>10</v>
      </c>
      <c r="U8" s="34" t="s">
        <v>11</v>
      </c>
      <c r="W8" s="33" t="s">
        <v>7</v>
      </c>
      <c r="X8" s="34" t="s">
        <v>90</v>
      </c>
      <c r="Y8" s="35" t="s">
        <v>56</v>
      </c>
      <c r="Z8" s="33" t="s">
        <v>9</v>
      </c>
      <c r="AA8" s="33" t="s">
        <v>10</v>
      </c>
      <c r="AB8" s="33" t="s">
        <v>11</v>
      </c>
      <c r="AD8" s="33" t="s">
        <v>7</v>
      </c>
      <c r="AE8" s="34" t="s">
        <v>90</v>
      </c>
      <c r="AF8" s="36" t="s">
        <v>57</v>
      </c>
      <c r="AG8" s="34" t="s">
        <v>9</v>
      </c>
      <c r="AH8" s="34" t="s">
        <v>10</v>
      </c>
      <c r="AI8" s="34" t="s">
        <v>11</v>
      </c>
    </row>
    <row r="9" spans="1:35" x14ac:dyDescent="0.35">
      <c r="A9" s="3" t="s">
        <v>84</v>
      </c>
      <c r="B9" s="9">
        <v>265</v>
      </c>
      <c r="C9" s="9">
        <v>637054</v>
      </c>
      <c r="E9" s="3" t="s">
        <v>84</v>
      </c>
      <c r="F9" s="9">
        <v>166</v>
      </c>
      <c r="G9" s="9">
        <v>15691</v>
      </c>
      <c r="I9" s="3" t="s">
        <v>12</v>
      </c>
      <c r="J9" s="9">
        <v>30</v>
      </c>
      <c r="K9" s="9">
        <v>37193</v>
      </c>
      <c r="L9" s="30">
        <f>K9/J9</f>
        <v>1239.7666666666667</v>
      </c>
      <c r="M9" s="9">
        <v>20</v>
      </c>
      <c r="N9" s="9">
        <v>5000</v>
      </c>
      <c r="P9" s="3" t="s">
        <v>12</v>
      </c>
      <c r="Q9" s="9">
        <v>11</v>
      </c>
      <c r="R9" s="9">
        <v>726</v>
      </c>
      <c r="S9" s="30">
        <f>R9/Q9</f>
        <v>66</v>
      </c>
      <c r="T9" s="9">
        <v>2</v>
      </c>
      <c r="U9" s="9">
        <v>387</v>
      </c>
      <c r="W9" s="3" t="s">
        <v>12</v>
      </c>
      <c r="X9" s="9">
        <v>3</v>
      </c>
      <c r="Y9" s="9">
        <v>182</v>
      </c>
      <c r="Z9" s="30">
        <f>Y9/X9</f>
        <v>60.666666666666664</v>
      </c>
      <c r="AA9" s="9">
        <v>2</v>
      </c>
      <c r="AB9" s="9">
        <v>150</v>
      </c>
      <c r="AD9" s="3" t="s">
        <v>12</v>
      </c>
      <c r="AE9" s="9">
        <v>21</v>
      </c>
      <c r="AF9" s="9">
        <v>45676</v>
      </c>
      <c r="AG9" s="30">
        <f>AF9/AE9</f>
        <v>2175.0476190476193</v>
      </c>
      <c r="AH9" s="9">
        <v>5</v>
      </c>
      <c r="AI9" s="9">
        <v>10000</v>
      </c>
    </row>
    <row r="10" spans="1:35" x14ac:dyDescent="0.35">
      <c r="A10" s="3" t="s">
        <v>85</v>
      </c>
      <c r="B10" s="9">
        <v>76</v>
      </c>
      <c r="C10" s="9">
        <v>6225</v>
      </c>
      <c r="E10" s="3" t="s">
        <v>85</v>
      </c>
      <c r="F10" s="9">
        <v>28</v>
      </c>
      <c r="G10" s="9">
        <v>170</v>
      </c>
      <c r="I10" s="3" t="s">
        <v>13</v>
      </c>
      <c r="J10" s="9">
        <v>30</v>
      </c>
      <c r="K10" s="9">
        <v>116470</v>
      </c>
      <c r="L10" s="30">
        <f t="shared" ref="L10:L26" si="0">K10/J10</f>
        <v>3882.3333333333335</v>
      </c>
      <c r="M10" s="9">
        <v>90</v>
      </c>
      <c r="N10" s="9">
        <v>49600</v>
      </c>
      <c r="P10" s="3" t="s">
        <v>13</v>
      </c>
      <c r="Q10" s="9">
        <v>13</v>
      </c>
      <c r="R10" s="9">
        <v>2063</v>
      </c>
      <c r="S10" s="30">
        <f>R10/Q10</f>
        <v>158.69230769230768</v>
      </c>
      <c r="T10" s="9">
        <v>2</v>
      </c>
      <c r="U10" s="9">
        <v>700</v>
      </c>
      <c r="W10" s="3" t="s">
        <v>13</v>
      </c>
      <c r="X10" s="9">
        <v>1</v>
      </c>
      <c r="Y10" s="9">
        <v>7</v>
      </c>
      <c r="Z10" s="30">
        <f t="shared" ref="Z10:Z26" si="1">Y10/X10</f>
        <v>7</v>
      </c>
      <c r="AA10" s="9">
        <v>7</v>
      </c>
      <c r="AB10" s="9">
        <v>7</v>
      </c>
      <c r="AD10" s="3" t="s">
        <v>13</v>
      </c>
      <c r="AE10" s="9">
        <v>22</v>
      </c>
      <c r="AF10" s="9">
        <v>44321</v>
      </c>
      <c r="AG10" s="30">
        <f t="shared" ref="AG10:AG26" si="2">AF10/AE10</f>
        <v>2014.590909090909</v>
      </c>
      <c r="AH10" s="9">
        <v>42</v>
      </c>
      <c r="AI10" s="9">
        <v>10100</v>
      </c>
    </row>
    <row r="11" spans="1:35" x14ac:dyDescent="0.35">
      <c r="A11" s="3" t="s">
        <v>86</v>
      </c>
      <c r="B11" s="9">
        <v>28</v>
      </c>
      <c r="C11" s="9">
        <v>109558</v>
      </c>
      <c r="E11" s="3" t="s">
        <v>86</v>
      </c>
      <c r="F11" s="9">
        <v>5</v>
      </c>
      <c r="G11" s="9">
        <v>354</v>
      </c>
      <c r="I11" s="3" t="s">
        <v>14</v>
      </c>
      <c r="J11" s="9">
        <v>15</v>
      </c>
      <c r="K11" s="9">
        <v>47500</v>
      </c>
      <c r="L11" s="30">
        <f t="shared" si="0"/>
        <v>3166.6666666666665</v>
      </c>
      <c r="M11" s="9">
        <v>100</v>
      </c>
      <c r="N11" s="9">
        <v>10500</v>
      </c>
      <c r="P11" s="3" t="s">
        <v>14</v>
      </c>
      <c r="Q11" s="9">
        <v>4</v>
      </c>
      <c r="R11" s="9">
        <v>153</v>
      </c>
      <c r="S11" s="30">
        <f t="shared" ref="S11:S26" si="3">R11/Q11</f>
        <v>38.25</v>
      </c>
      <c r="T11" s="9">
        <v>10</v>
      </c>
      <c r="U11" s="9">
        <v>100</v>
      </c>
      <c r="W11" s="3" t="s">
        <v>14</v>
      </c>
      <c r="X11" s="9">
        <v>2</v>
      </c>
      <c r="Y11" s="9">
        <v>51</v>
      </c>
      <c r="Z11" s="30">
        <f t="shared" si="1"/>
        <v>25.5</v>
      </c>
      <c r="AA11" s="9">
        <v>1</v>
      </c>
      <c r="AB11" s="9">
        <v>50</v>
      </c>
      <c r="AD11" s="3" t="s">
        <v>14</v>
      </c>
      <c r="AE11" s="9">
        <v>12</v>
      </c>
      <c r="AF11" s="9">
        <v>7575</v>
      </c>
      <c r="AG11" s="30">
        <f t="shared" si="2"/>
        <v>631.25</v>
      </c>
      <c r="AH11" s="9">
        <v>15</v>
      </c>
      <c r="AI11" s="9">
        <v>3000</v>
      </c>
    </row>
    <row r="12" spans="1:35" x14ac:dyDescent="0.35">
      <c r="A12" s="3" t="s">
        <v>87</v>
      </c>
      <c r="B12" s="9">
        <v>173</v>
      </c>
      <c r="C12" s="9">
        <v>754273</v>
      </c>
      <c r="E12" s="3" t="s">
        <v>87</v>
      </c>
      <c r="F12" s="9">
        <v>68</v>
      </c>
      <c r="G12" s="9">
        <v>15982</v>
      </c>
      <c r="I12" s="3" t="s">
        <v>15</v>
      </c>
      <c r="J12" s="9">
        <v>14</v>
      </c>
      <c r="K12" s="9">
        <v>22451</v>
      </c>
      <c r="L12" s="30">
        <f t="shared" si="0"/>
        <v>1603.6428571428571</v>
      </c>
      <c r="M12" s="9">
        <v>100</v>
      </c>
      <c r="N12" s="9">
        <v>5000</v>
      </c>
      <c r="P12" s="3" t="s">
        <v>15</v>
      </c>
      <c r="Q12" s="9">
        <v>2</v>
      </c>
      <c r="R12" s="9">
        <v>130</v>
      </c>
      <c r="S12" s="30">
        <f t="shared" si="3"/>
        <v>65</v>
      </c>
      <c r="T12" s="9">
        <v>30</v>
      </c>
      <c r="U12" s="9">
        <v>100</v>
      </c>
      <c r="W12" s="3" t="s">
        <v>15</v>
      </c>
      <c r="X12" s="9">
        <v>3</v>
      </c>
      <c r="Y12" s="9">
        <v>8450</v>
      </c>
      <c r="Z12" s="30">
        <f t="shared" si="1"/>
        <v>2816.6666666666665</v>
      </c>
      <c r="AA12" s="9">
        <v>150</v>
      </c>
      <c r="AB12" s="9">
        <v>8000</v>
      </c>
      <c r="AD12" s="3" t="s">
        <v>15</v>
      </c>
      <c r="AE12" s="9">
        <v>12</v>
      </c>
      <c r="AF12" s="9">
        <v>220860</v>
      </c>
      <c r="AG12" s="30">
        <f t="shared" si="2"/>
        <v>18405</v>
      </c>
      <c r="AH12" s="9">
        <v>30</v>
      </c>
      <c r="AI12" s="9">
        <v>200000</v>
      </c>
    </row>
    <row r="13" spans="1:35" x14ac:dyDescent="0.35">
      <c r="A13" s="3" t="s">
        <v>88</v>
      </c>
      <c r="B13" s="20"/>
      <c r="C13" s="9">
        <f>SUBTOTAL(109,Taulukko9[Objektien lukumäärä])</f>
        <v>1507110</v>
      </c>
      <c r="E13" s="3" t="s">
        <v>88</v>
      </c>
      <c r="F13" s="20"/>
      <c r="G13" s="9">
        <f>SUBTOTAL(109,Taulukko10[Kokoelmiin otettujen objektien lukumäärä])</f>
        <v>32197</v>
      </c>
      <c r="I13" s="3" t="s">
        <v>16</v>
      </c>
      <c r="J13" s="9">
        <v>19</v>
      </c>
      <c r="K13" s="9">
        <v>42462</v>
      </c>
      <c r="L13" s="30">
        <f t="shared" si="0"/>
        <v>2234.8421052631579</v>
      </c>
      <c r="M13" s="9">
        <v>150</v>
      </c>
      <c r="N13" s="9">
        <v>6000</v>
      </c>
      <c r="P13" s="3" t="s">
        <v>16</v>
      </c>
      <c r="Q13" s="9">
        <v>9</v>
      </c>
      <c r="R13" s="9">
        <v>500</v>
      </c>
      <c r="S13" s="30">
        <f t="shared" si="3"/>
        <v>55.555555555555557</v>
      </c>
      <c r="T13" s="9">
        <v>8</v>
      </c>
      <c r="U13" s="9">
        <v>250</v>
      </c>
      <c r="W13" s="3" t="s">
        <v>16</v>
      </c>
      <c r="X13" s="9">
        <v>1</v>
      </c>
      <c r="Y13" s="9">
        <v>15</v>
      </c>
      <c r="Z13" s="30">
        <f t="shared" si="1"/>
        <v>15</v>
      </c>
      <c r="AA13" s="9">
        <v>15</v>
      </c>
      <c r="AB13" s="9">
        <v>15</v>
      </c>
      <c r="AD13" s="3" t="s">
        <v>16</v>
      </c>
      <c r="AE13" s="9">
        <v>13</v>
      </c>
      <c r="AF13" s="9">
        <v>51420</v>
      </c>
      <c r="AG13" s="30">
        <f t="shared" si="2"/>
        <v>3955.3846153846152</v>
      </c>
      <c r="AH13" s="9">
        <v>20</v>
      </c>
      <c r="AI13" s="9">
        <v>18000</v>
      </c>
    </row>
    <row r="14" spans="1:35" x14ac:dyDescent="0.35">
      <c r="I14" s="3" t="s">
        <v>17</v>
      </c>
      <c r="J14" s="9">
        <v>10</v>
      </c>
      <c r="K14" s="9">
        <v>18420</v>
      </c>
      <c r="L14" s="30">
        <f t="shared" si="0"/>
        <v>1842</v>
      </c>
      <c r="M14" s="9">
        <v>20</v>
      </c>
      <c r="N14" s="9">
        <v>5000</v>
      </c>
      <c r="P14" s="3" t="s">
        <v>17</v>
      </c>
      <c r="Q14" s="9">
        <v>0</v>
      </c>
      <c r="R14" s="9"/>
      <c r="S14" s="30"/>
      <c r="T14" s="9"/>
      <c r="U14" s="9"/>
      <c r="W14" s="3" t="s">
        <v>17</v>
      </c>
      <c r="X14" s="9">
        <v>0</v>
      </c>
      <c r="Y14" s="9"/>
      <c r="Z14" s="30"/>
      <c r="AA14" s="9"/>
      <c r="AB14" s="9"/>
      <c r="AD14" s="3" t="s">
        <v>17</v>
      </c>
      <c r="AE14" s="9">
        <v>8</v>
      </c>
      <c r="AF14" s="9">
        <v>8475</v>
      </c>
      <c r="AG14" s="30">
        <f t="shared" si="2"/>
        <v>1059.375</v>
      </c>
      <c r="AH14" s="9">
        <v>5</v>
      </c>
      <c r="AI14" s="9">
        <v>5000</v>
      </c>
    </row>
    <row r="15" spans="1:35" x14ac:dyDescent="0.35">
      <c r="C15" s="5"/>
      <c r="D15" s="17"/>
      <c r="I15" s="3" t="s">
        <v>18</v>
      </c>
      <c r="J15" s="9">
        <v>9</v>
      </c>
      <c r="K15" s="9">
        <v>11866</v>
      </c>
      <c r="L15" s="30">
        <f t="shared" si="0"/>
        <v>1318.4444444444443</v>
      </c>
      <c r="M15" s="9">
        <v>16</v>
      </c>
      <c r="N15" s="9">
        <v>3000</v>
      </c>
      <c r="P15" s="3" t="s">
        <v>18</v>
      </c>
      <c r="Q15" s="9">
        <v>3</v>
      </c>
      <c r="R15" s="9">
        <v>37</v>
      </c>
      <c r="S15" s="30">
        <f t="shared" si="3"/>
        <v>12.333333333333334</v>
      </c>
      <c r="T15" s="9">
        <v>2</v>
      </c>
      <c r="U15" s="9">
        <v>25</v>
      </c>
      <c r="W15" s="3" t="s">
        <v>18</v>
      </c>
      <c r="X15" s="9">
        <v>1</v>
      </c>
      <c r="Y15" s="9">
        <v>4</v>
      </c>
      <c r="Z15" s="30">
        <f t="shared" si="1"/>
        <v>4</v>
      </c>
      <c r="AA15" s="9">
        <v>4</v>
      </c>
      <c r="AB15" s="9">
        <v>4</v>
      </c>
      <c r="AD15" s="3" t="s">
        <v>18</v>
      </c>
      <c r="AE15" s="9">
        <v>7</v>
      </c>
      <c r="AF15" s="9">
        <v>26150</v>
      </c>
      <c r="AG15" s="30">
        <f t="shared" si="2"/>
        <v>3735.7142857142858</v>
      </c>
      <c r="AH15" s="9">
        <v>50</v>
      </c>
      <c r="AI15" s="9">
        <v>20000</v>
      </c>
    </row>
    <row r="16" spans="1:35" x14ac:dyDescent="0.35">
      <c r="I16" s="3" t="s">
        <v>19</v>
      </c>
      <c r="J16" s="9">
        <v>9</v>
      </c>
      <c r="K16" s="9">
        <v>67408</v>
      </c>
      <c r="L16" s="30">
        <f t="shared" si="0"/>
        <v>7489.7777777777774</v>
      </c>
      <c r="M16" s="9">
        <v>100</v>
      </c>
      <c r="N16" s="9">
        <v>60000</v>
      </c>
      <c r="P16" s="3" t="s">
        <v>19</v>
      </c>
      <c r="Q16" s="9">
        <v>1</v>
      </c>
      <c r="R16" s="9">
        <v>100</v>
      </c>
      <c r="S16" s="30">
        <f t="shared" si="3"/>
        <v>100</v>
      </c>
      <c r="T16" s="9">
        <v>100</v>
      </c>
      <c r="U16" s="9">
        <v>100</v>
      </c>
      <c r="W16" s="3" t="s">
        <v>19</v>
      </c>
      <c r="X16" s="9">
        <v>1</v>
      </c>
      <c r="Y16" s="9">
        <v>10</v>
      </c>
      <c r="Z16" s="30">
        <f t="shared" si="1"/>
        <v>10</v>
      </c>
      <c r="AA16" s="9">
        <v>10</v>
      </c>
      <c r="AB16" s="9">
        <v>10</v>
      </c>
      <c r="AD16" s="3" t="s">
        <v>19</v>
      </c>
      <c r="AE16" s="9">
        <v>5</v>
      </c>
      <c r="AF16" s="9">
        <v>10331</v>
      </c>
      <c r="AG16" s="30">
        <f t="shared" si="2"/>
        <v>2066.1999999999998</v>
      </c>
      <c r="AH16" s="9">
        <v>1</v>
      </c>
      <c r="AI16" s="9">
        <v>10000</v>
      </c>
    </row>
    <row r="17" spans="3:35" x14ac:dyDescent="0.35">
      <c r="I17" s="3" t="s">
        <v>20</v>
      </c>
      <c r="J17" s="9">
        <v>16</v>
      </c>
      <c r="K17" s="9">
        <v>16896</v>
      </c>
      <c r="L17" s="30">
        <f t="shared" si="0"/>
        <v>1056</v>
      </c>
      <c r="M17" s="9">
        <v>120</v>
      </c>
      <c r="N17" s="9">
        <v>6000</v>
      </c>
      <c r="P17" s="3" t="s">
        <v>20</v>
      </c>
      <c r="Q17" s="9">
        <v>0</v>
      </c>
      <c r="R17" s="9"/>
      <c r="S17" s="30"/>
      <c r="T17" s="9"/>
      <c r="U17" s="9"/>
      <c r="W17" s="3" t="s">
        <v>20</v>
      </c>
      <c r="X17" s="9">
        <v>0</v>
      </c>
      <c r="Y17" s="9"/>
      <c r="Z17" s="30"/>
      <c r="AA17" s="9"/>
      <c r="AB17" s="9"/>
      <c r="AD17" s="3" t="s">
        <v>20</v>
      </c>
      <c r="AE17" s="9">
        <v>5</v>
      </c>
      <c r="AF17" s="9">
        <v>8555</v>
      </c>
      <c r="AG17" s="30">
        <f t="shared" si="2"/>
        <v>1711</v>
      </c>
      <c r="AH17" s="9">
        <v>10</v>
      </c>
      <c r="AI17" s="9">
        <v>5600</v>
      </c>
    </row>
    <row r="18" spans="3:35" x14ac:dyDescent="0.35">
      <c r="I18" s="3" t="s">
        <v>21</v>
      </c>
      <c r="J18" s="9">
        <v>13</v>
      </c>
      <c r="K18" s="9">
        <v>46449</v>
      </c>
      <c r="L18" s="30">
        <f t="shared" si="0"/>
        <v>3573</v>
      </c>
      <c r="M18" s="9">
        <v>200</v>
      </c>
      <c r="N18" s="9">
        <v>18227</v>
      </c>
      <c r="P18" s="3" t="s">
        <v>21</v>
      </c>
      <c r="Q18" s="9">
        <v>6</v>
      </c>
      <c r="R18" s="9">
        <v>94</v>
      </c>
      <c r="S18" s="30">
        <f t="shared" si="3"/>
        <v>15.666666666666666</v>
      </c>
      <c r="T18" s="9">
        <v>1</v>
      </c>
      <c r="U18" s="9">
        <v>40</v>
      </c>
      <c r="W18" s="3" t="s">
        <v>21</v>
      </c>
      <c r="X18" s="9">
        <v>6</v>
      </c>
      <c r="Y18" s="9">
        <v>100441</v>
      </c>
      <c r="Z18" s="30">
        <f t="shared" si="1"/>
        <v>16740.166666666668</v>
      </c>
      <c r="AA18" s="9">
        <v>1</v>
      </c>
      <c r="AB18" s="9">
        <v>100000</v>
      </c>
      <c r="AD18" s="3" t="s">
        <v>21</v>
      </c>
      <c r="AE18" s="9">
        <v>9</v>
      </c>
      <c r="AF18" s="9">
        <v>14216</v>
      </c>
      <c r="AG18" s="30">
        <f t="shared" si="2"/>
        <v>1579.5555555555557</v>
      </c>
      <c r="AH18" s="9">
        <v>100</v>
      </c>
      <c r="AI18" s="9">
        <v>6000</v>
      </c>
    </row>
    <row r="19" spans="3:35" x14ac:dyDescent="0.35">
      <c r="I19" s="3" t="s">
        <v>22</v>
      </c>
      <c r="J19" s="9">
        <v>9</v>
      </c>
      <c r="K19" s="9">
        <v>13450</v>
      </c>
      <c r="L19" s="30">
        <f t="shared" si="0"/>
        <v>1494.4444444444443</v>
      </c>
      <c r="M19" s="9">
        <v>200</v>
      </c>
      <c r="N19" s="9">
        <v>4800</v>
      </c>
      <c r="P19" s="3" t="s">
        <v>22</v>
      </c>
      <c r="Q19" s="9">
        <v>3</v>
      </c>
      <c r="R19" s="9">
        <v>40</v>
      </c>
      <c r="S19" s="30">
        <f t="shared" si="3"/>
        <v>13.333333333333334</v>
      </c>
      <c r="T19" s="9">
        <v>10</v>
      </c>
      <c r="U19" s="9">
        <v>20</v>
      </c>
      <c r="W19" s="3" t="s">
        <v>22</v>
      </c>
      <c r="X19" s="9">
        <v>1</v>
      </c>
      <c r="Y19" s="9">
        <v>20</v>
      </c>
      <c r="Z19" s="30">
        <f t="shared" si="1"/>
        <v>20</v>
      </c>
      <c r="AA19" s="9">
        <v>20</v>
      </c>
      <c r="AB19" s="9">
        <v>20</v>
      </c>
      <c r="AD19" s="3" t="s">
        <v>22</v>
      </c>
      <c r="AE19" s="9">
        <v>6</v>
      </c>
      <c r="AF19" s="9">
        <v>104090</v>
      </c>
      <c r="AG19" s="30">
        <f t="shared" si="2"/>
        <v>17348.333333333332</v>
      </c>
      <c r="AH19" s="9">
        <v>200</v>
      </c>
      <c r="AI19" s="9">
        <v>90000</v>
      </c>
    </row>
    <row r="20" spans="3:35" x14ac:dyDescent="0.35">
      <c r="I20" s="3" t="s">
        <v>23</v>
      </c>
      <c r="J20" s="9">
        <v>15</v>
      </c>
      <c r="K20" s="9">
        <v>27140</v>
      </c>
      <c r="L20" s="30">
        <f t="shared" si="0"/>
        <v>1809.3333333333333</v>
      </c>
      <c r="M20" s="9">
        <v>150</v>
      </c>
      <c r="N20" s="9">
        <v>5800</v>
      </c>
      <c r="P20" s="3" t="s">
        <v>23</v>
      </c>
      <c r="Q20" s="9">
        <v>1</v>
      </c>
      <c r="R20" s="9">
        <v>10</v>
      </c>
      <c r="S20" s="30">
        <f t="shared" si="3"/>
        <v>10</v>
      </c>
      <c r="T20" s="9">
        <v>10</v>
      </c>
      <c r="U20" s="9">
        <v>10</v>
      </c>
      <c r="W20" s="3" t="s">
        <v>23</v>
      </c>
      <c r="X20" s="9">
        <v>2</v>
      </c>
      <c r="Y20" s="9">
        <v>27</v>
      </c>
      <c r="Z20" s="30">
        <f t="shared" si="1"/>
        <v>13.5</v>
      </c>
      <c r="AA20" s="9">
        <v>2</v>
      </c>
      <c r="AB20" s="9">
        <v>25</v>
      </c>
      <c r="AD20" s="3" t="s">
        <v>23</v>
      </c>
      <c r="AE20" s="9">
        <v>7</v>
      </c>
      <c r="AF20" s="9">
        <v>76349</v>
      </c>
      <c r="AG20" s="30">
        <f t="shared" si="2"/>
        <v>10907</v>
      </c>
      <c r="AH20" s="9">
        <v>19</v>
      </c>
      <c r="AI20" s="9">
        <v>30000</v>
      </c>
    </row>
    <row r="21" spans="3:35" x14ac:dyDescent="0.35">
      <c r="I21" s="3" t="s">
        <v>24</v>
      </c>
      <c r="J21" s="9">
        <v>10</v>
      </c>
      <c r="K21" s="9">
        <v>21335</v>
      </c>
      <c r="L21" s="30">
        <f t="shared" si="0"/>
        <v>2133.5</v>
      </c>
      <c r="M21" s="9">
        <v>50</v>
      </c>
      <c r="N21" s="9">
        <v>5395</v>
      </c>
      <c r="P21" s="3" t="s">
        <v>24</v>
      </c>
      <c r="Q21" s="9">
        <v>2</v>
      </c>
      <c r="R21" s="9">
        <v>6</v>
      </c>
      <c r="S21" s="30">
        <f t="shared" si="3"/>
        <v>3</v>
      </c>
      <c r="T21" s="9">
        <v>1</v>
      </c>
      <c r="U21" s="9">
        <v>5</v>
      </c>
      <c r="W21" s="3" t="s">
        <v>24</v>
      </c>
      <c r="X21" s="9">
        <v>0</v>
      </c>
      <c r="Y21" s="9"/>
      <c r="Z21" s="30"/>
      <c r="AA21" s="9"/>
      <c r="AB21" s="9"/>
      <c r="AD21" s="3" t="s">
        <v>24</v>
      </c>
      <c r="AE21" s="9">
        <v>5</v>
      </c>
      <c r="AF21" s="9">
        <v>41270</v>
      </c>
      <c r="AG21" s="30">
        <f t="shared" si="2"/>
        <v>8254</v>
      </c>
      <c r="AH21" s="9">
        <v>50</v>
      </c>
      <c r="AI21" s="9">
        <v>40000</v>
      </c>
    </row>
    <row r="22" spans="3:35" x14ac:dyDescent="0.35">
      <c r="I22" s="3" t="s">
        <v>25</v>
      </c>
      <c r="J22" s="9">
        <v>22</v>
      </c>
      <c r="K22" s="9">
        <v>80268</v>
      </c>
      <c r="L22" s="30">
        <f t="shared" si="0"/>
        <v>3648.5454545454545</v>
      </c>
      <c r="M22" s="9">
        <v>100</v>
      </c>
      <c r="N22" s="9">
        <v>30000</v>
      </c>
      <c r="P22" s="3" t="s">
        <v>25</v>
      </c>
      <c r="Q22" s="9">
        <v>7</v>
      </c>
      <c r="R22" s="9">
        <v>600</v>
      </c>
      <c r="S22" s="30">
        <f t="shared" si="3"/>
        <v>85.714285714285708</v>
      </c>
      <c r="T22" s="9">
        <v>10</v>
      </c>
      <c r="U22" s="9">
        <v>250</v>
      </c>
      <c r="W22" s="3" t="s">
        <v>25</v>
      </c>
      <c r="X22" s="9">
        <v>3</v>
      </c>
      <c r="Y22" s="9">
        <v>300</v>
      </c>
      <c r="Z22" s="30">
        <f t="shared" si="1"/>
        <v>100</v>
      </c>
      <c r="AA22" s="9">
        <v>50</v>
      </c>
      <c r="AB22" s="9">
        <v>200</v>
      </c>
      <c r="AD22" s="3" t="s">
        <v>25</v>
      </c>
      <c r="AE22" s="9">
        <v>16</v>
      </c>
      <c r="AF22" s="9">
        <v>47350</v>
      </c>
      <c r="AG22" s="30">
        <f t="shared" si="2"/>
        <v>2959.375</v>
      </c>
      <c r="AH22" s="9">
        <v>100</v>
      </c>
      <c r="AI22" s="9">
        <v>14000</v>
      </c>
    </row>
    <row r="23" spans="3:35" x14ac:dyDescent="0.35">
      <c r="E23" s="18"/>
      <c r="H23" s="3"/>
      <c r="I23" s="3" t="s">
        <v>26</v>
      </c>
      <c r="J23" s="9">
        <v>7</v>
      </c>
      <c r="K23" s="9">
        <v>8002</v>
      </c>
      <c r="L23" s="30">
        <f t="shared" si="0"/>
        <v>1143.1428571428571</v>
      </c>
      <c r="M23" s="9">
        <v>2</v>
      </c>
      <c r="N23" s="9">
        <v>2500</v>
      </c>
      <c r="P23" s="3" t="s">
        <v>26</v>
      </c>
      <c r="Q23" s="9">
        <v>4</v>
      </c>
      <c r="R23" s="9">
        <v>53</v>
      </c>
      <c r="S23" s="30">
        <f t="shared" si="3"/>
        <v>13.25</v>
      </c>
      <c r="T23" s="9">
        <v>3</v>
      </c>
      <c r="U23" s="9">
        <v>30</v>
      </c>
      <c r="W23" s="3" t="s">
        <v>26</v>
      </c>
      <c r="X23" s="9">
        <v>1</v>
      </c>
      <c r="Y23" s="9">
        <v>10</v>
      </c>
      <c r="Z23" s="30">
        <f t="shared" si="1"/>
        <v>10</v>
      </c>
      <c r="AA23" s="9">
        <v>10</v>
      </c>
      <c r="AB23" s="9">
        <v>10</v>
      </c>
      <c r="AD23" s="3" t="s">
        <v>26</v>
      </c>
      <c r="AE23" s="9">
        <v>4</v>
      </c>
      <c r="AF23" s="9">
        <v>5390</v>
      </c>
      <c r="AG23" s="30">
        <f t="shared" si="2"/>
        <v>1347.5</v>
      </c>
      <c r="AH23" s="9">
        <v>40</v>
      </c>
      <c r="AI23" s="9">
        <v>5000</v>
      </c>
    </row>
    <row r="24" spans="3:35" x14ac:dyDescent="0.35">
      <c r="C24" s="5"/>
      <c r="D24" s="17"/>
      <c r="H24" s="3"/>
      <c r="I24" s="3" t="s">
        <v>27</v>
      </c>
      <c r="J24" s="9">
        <v>17</v>
      </c>
      <c r="K24" s="9">
        <v>29442</v>
      </c>
      <c r="L24" s="30">
        <f t="shared" si="0"/>
        <v>1731.8823529411766</v>
      </c>
      <c r="M24" s="9">
        <v>32</v>
      </c>
      <c r="N24" s="9">
        <v>7500</v>
      </c>
      <c r="P24" s="3" t="s">
        <v>27</v>
      </c>
      <c r="Q24" s="9">
        <v>3</v>
      </c>
      <c r="R24" s="9">
        <v>92</v>
      </c>
      <c r="S24" s="30">
        <f t="shared" si="3"/>
        <v>30.666666666666668</v>
      </c>
      <c r="T24" s="9">
        <v>20</v>
      </c>
      <c r="U24" s="9">
        <v>52</v>
      </c>
      <c r="W24" s="3" t="s">
        <v>27</v>
      </c>
      <c r="X24" s="9">
        <v>2</v>
      </c>
      <c r="Y24" s="9">
        <v>40</v>
      </c>
      <c r="Z24" s="30">
        <f t="shared" si="1"/>
        <v>20</v>
      </c>
      <c r="AA24" s="9">
        <v>10</v>
      </c>
      <c r="AB24" s="9">
        <v>30</v>
      </c>
      <c r="AD24" s="3" t="s">
        <v>27</v>
      </c>
      <c r="AE24" s="9">
        <v>7</v>
      </c>
      <c r="AF24" s="9">
        <v>1905</v>
      </c>
      <c r="AG24" s="30">
        <f t="shared" si="2"/>
        <v>272.14285714285717</v>
      </c>
      <c r="AH24" s="9">
        <v>25</v>
      </c>
      <c r="AI24" s="9">
        <v>500</v>
      </c>
    </row>
    <row r="25" spans="3:35" x14ac:dyDescent="0.35">
      <c r="E25" s="14"/>
      <c r="F25" s="14"/>
      <c r="G25" s="14"/>
      <c r="I25" s="3" t="s">
        <v>28</v>
      </c>
      <c r="J25" s="9">
        <v>7</v>
      </c>
      <c r="K25" s="9">
        <v>11168</v>
      </c>
      <c r="L25" s="30">
        <f t="shared" si="0"/>
        <v>1595.4285714285713</v>
      </c>
      <c r="M25" s="9">
        <v>300</v>
      </c>
      <c r="N25" s="9">
        <v>4000</v>
      </c>
      <c r="O25" s="14"/>
      <c r="P25" s="3" t="s">
        <v>28</v>
      </c>
      <c r="Q25" s="9">
        <v>2</v>
      </c>
      <c r="R25" s="9">
        <v>1505</v>
      </c>
      <c r="S25" s="30">
        <f t="shared" si="3"/>
        <v>752.5</v>
      </c>
      <c r="T25" s="9">
        <v>5</v>
      </c>
      <c r="U25" s="9">
        <v>1500</v>
      </c>
      <c r="V25" s="14"/>
      <c r="W25" s="3" t="s">
        <v>28</v>
      </c>
      <c r="X25" s="9">
        <v>0</v>
      </c>
      <c r="Y25" s="9"/>
      <c r="Z25" s="30"/>
      <c r="AA25" s="9"/>
      <c r="AB25" s="9"/>
      <c r="AC25" s="14"/>
      <c r="AD25" s="3" t="s">
        <v>28</v>
      </c>
      <c r="AE25" s="9">
        <v>3</v>
      </c>
      <c r="AF25" s="9">
        <v>31020</v>
      </c>
      <c r="AG25" s="30">
        <f t="shared" si="2"/>
        <v>10340</v>
      </c>
      <c r="AH25" s="9">
        <v>20</v>
      </c>
      <c r="AI25" s="9">
        <v>30000</v>
      </c>
    </row>
    <row r="26" spans="3:35" s="14" customFormat="1" x14ac:dyDescent="0.35">
      <c r="E26"/>
      <c r="F26"/>
      <c r="G26"/>
      <c r="I26" s="3" t="s">
        <v>29</v>
      </c>
      <c r="J26" s="9">
        <v>13</v>
      </c>
      <c r="K26" s="9">
        <v>19134</v>
      </c>
      <c r="L26" s="30">
        <f t="shared" si="0"/>
        <v>1471.8461538461538</v>
      </c>
      <c r="M26" s="9">
        <v>100</v>
      </c>
      <c r="N26" s="9">
        <v>4500</v>
      </c>
      <c r="O26"/>
      <c r="P26" s="3" t="s">
        <v>29</v>
      </c>
      <c r="Q26" s="9">
        <v>5</v>
      </c>
      <c r="R26" s="9">
        <v>116</v>
      </c>
      <c r="S26" s="30">
        <f t="shared" si="3"/>
        <v>23.2</v>
      </c>
      <c r="T26" s="9">
        <v>2</v>
      </c>
      <c r="U26" s="9">
        <v>65</v>
      </c>
      <c r="V26"/>
      <c r="W26" s="3" t="s">
        <v>29</v>
      </c>
      <c r="X26" s="9">
        <v>1</v>
      </c>
      <c r="Y26" s="9">
        <v>1</v>
      </c>
      <c r="Z26" s="30">
        <f t="shared" si="1"/>
        <v>1</v>
      </c>
      <c r="AA26" s="9">
        <v>1</v>
      </c>
      <c r="AB26" s="9">
        <v>1</v>
      </c>
      <c r="AC26"/>
      <c r="AD26" s="3" t="s">
        <v>29</v>
      </c>
      <c r="AE26" s="9">
        <v>11</v>
      </c>
      <c r="AF26" s="9">
        <v>9320</v>
      </c>
      <c r="AG26" s="30">
        <f t="shared" si="2"/>
        <v>847.27272727272725</v>
      </c>
      <c r="AH26" s="9">
        <v>20</v>
      </c>
      <c r="AI26" s="9">
        <v>4000</v>
      </c>
    </row>
    <row r="27" spans="3:35" x14ac:dyDescent="0.35">
      <c r="I27" s="3" t="s">
        <v>88</v>
      </c>
      <c r="J27" s="20"/>
      <c r="K27" s="9">
        <f>SUBTOTAL(109,Taulukko11[Esinekokoelmien laajuus, objektia])</f>
        <v>637054</v>
      </c>
      <c r="L27" s="32"/>
      <c r="M27" s="20"/>
      <c r="N27" s="9"/>
      <c r="P27" s="3" t="s">
        <v>88</v>
      </c>
      <c r="Q27" s="9">
        <f>SUBTOTAL(109,Taulukko12[Vastaajia])</f>
        <v>76</v>
      </c>
      <c r="R27" s="9">
        <f>SUBTOTAL(109,Taulukko12[Taideteoskokoelmien laajuus, objektia])</f>
        <v>6225</v>
      </c>
      <c r="S27" s="32"/>
      <c r="T27" s="20"/>
      <c r="U27" s="9"/>
      <c r="W27" s="3" t="s">
        <v>88</v>
      </c>
      <c r="X27" s="9">
        <f>SUBTOTAL(109,Taulukko13[Vastaajia])</f>
        <v>28</v>
      </c>
      <c r="Y27" s="9">
        <f>SUBTOTAL(109,Taulukko13[Luonnontieteellisten näytteiden lukumäärä])</f>
        <v>109558</v>
      </c>
      <c r="Z27" s="32"/>
      <c r="AA27" s="20"/>
      <c r="AB27" s="9"/>
      <c r="AD27" s="3" t="s">
        <v>88</v>
      </c>
      <c r="AE27" s="9">
        <f>SUBTOTAL(109,Taulukko14[Vastaajia])</f>
        <v>173</v>
      </c>
      <c r="AF27" s="9">
        <f>SUBTOTAL(109,Taulukko14[Valokuvakokoelmien laajuus, objektia])</f>
        <v>754273</v>
      </c>
      <c r="AG27" s="32"/>
      <c r="AH27" s="20"/>
      <c r="AI27" s="9"/>
    </row>
    <row r="44" spans="3:8" x14ac:dyDescent="0.35">
      <c r="E44" s="3"/>
      <c r="F44" s="3"/>
      <c r="G44" s="3"/>
    </row>
    <row r="45" spans="3:8" x14ac:dyDescent="0.35">
      <c r="C45" s="3"/>
      <c r="D45" s="20"/>
      <c r="E45" s="3"/>
      <c r="F45" s="3"/>
      <c r="G45" s="3"/>
      <c r="H45" s="3"/>
    </row>
    <row r="46" spans="3:8" x14ac:dyDescent="0.35">
      <c r="C46" s="6"/>
      <c r="D46" s="20"/>
      <c r="H46" s="3"/>
    </row>
    <row r="92" spans="3:8" x14ac:dyDescent="0.35">
      <c r="E92" s="7"/>
      <c r="F92" s="7"/>
      <c r="G92" s="6"/>
    </row>
    <row r="93" spans="3:8" x14ac:dyDescent="0.35">
      <c r="C93" s="7"/>
      <c r="D93" s="19"/>
      <c r="E93" s="13"/>
      <c r="F93" s="11"/>
      <c r="G93" s="11"/>
      <c r="H93" s="7"/>
    </row>
    <row r="94" spans="3:8" x14ac:dyDescent="0.35">
      <c r="C94" s="11"/>
      <c r="D94" s="12"/>
      <c r="E94" s="10"/>
      <c r="F94" s="23"/>
      <c r="G94" s="10"/>
      <c r="H94" s="11"/>
    </row>
    <row r="95" spans="3:8" x14ac:dyDescent="0.35">
      <c r="C95" s="3"/>
      <c r="D95" s="9"/>
      <c r="E95" s="10"/>
      <c r="F95" s="23"/>
      <c r="G95" s="10"/>
      <c r="H95" s="10"/>
    </row>
    <row r="96" spans="3:8" x14ac:dyDescent="0.35">
      <c r="C96" s="3"/>
      <c r="D96" s="9"/>
      <c r="E96" s="10"/>
      <c r="F96" s="23"/>
      <c r="G96" s="10"/>
      <c r="H96" s="10"/>
    </row>
    <row r="97" spans="3:8" x14ac:dyDescent="0.35">
      <c r="C97" s="3"/>
      <c r="D97" s="9"/>
      <c r="E97" s="10"/>
      <c r="F97" s="23"/>
      <c r="G97" s="10"/>
      <c r="H97" s="10"/>
    </row>
    <row r="98" spans="3:8" x14ac:dyDescent="0.35">
      <c r="C98" s="3"/>
      <c r="D98" s="9"/>
      <c r="E98" s="10"/>
      <c r="F98" s="23"/>
      <c r="G98" s="10"/>
      <c r="H98" s="10"/>
    </row>
    <row r="99" spans="3:8" x14ac:dyDescent="0.35">
      <c r="C99" s="3"/>
      <c r="D99" s="9"/>
      <c r="E99" s="10"/>
      <c r="F99" s="23"/>
      <c r="G99" s="10"/>
      <c r="H99" s="10"/>
    </row>
    <row r="100" spans="3:8" x14ac:dyDescent="0.35">
      <c r="C100" s="3"/>
      <c r="D100" s="9"/>
      <c r="E100" s="10"/>
      <c r="F100" s="23"/>
      <c r="G100" s="10"/>
      <c r="H100" s="10"/>
    </row>
    <row r="101" spans="3:8" x14ac:dyDescent="0.35">
      <c r="C101" s="3"/>
      <c r="D101" s="9"/>
      <c r="E101" s="10"/>
      <c r="F101" s="23"/>
      <c r="G101" s="10"/>
      <c r="H101" s="10"/>
    </row>
    <row r="102" spans="3:8" x14ac:dyDescent="0.35">
      <c r="C102" s="3"/>
      <c r="D102" s="9"/>
      <c r="E102" s="10"/>
      <c r="F102" s="23"/>
      <c r="G102" s="10"/>
      <c r="H102" s="10"/>
    </row>
    <row r="103" spans="3:8" x14ac:dyDescent="0.35">
      <c r="C103" s="3"/>
      <c r="D103" s="9"/>
      <c r="E103" s="10"/>
      <c r="F103" s="23"/>
      <c r="G103" s="10"/>
      <c r="H103" s="10"/>
    </row>
    <row r="104" spans="3:8" x14ac:dyDescent="0.35">
      <c r="C104" s="3"/>
      <c r="D104" s="9"/>
      <c r="E104" s="10"/>
      <c r="F104" s="23"/>
      <c r="G104" s="10"/>
      <c r="H104" s="10"/>
    </row>
    <row r="105" spans="3:8" x14ac:dyDescent="0.35">
      <c r="C105" s="3"/>
      <c r="D105" s="9"/>
      <c r="E105" s="10"/>
      <c r="F105" s="23"/>
      <c r="G105" s="10"/>
      <c r="H105" s="10"/>
    </row>
    <row r="106" spans="3:8" x14ac:dyDescent="0.35">
      <c r="C106" s="3"/>
      <c r="D106" s="9"/>
      <c r="E106" s="10"/>
      <c r="F106" s="23"/>
      <c r="G106" s="10"/>
      <c r="H106" s="10"/>
    </row>
    <row r="107" spans="3:8" x14ac:dyDescent="0.35">
      <c r="C107" s="3"/>
      <c r="D107" s="9"/>
      <c r="E107" s="10"/>
      <c r="F107" s="23"/>
      <c r="G107" s="10"/>
      <c r="H107" s="10"/>
    </row>
    <row r="108" spans="3:8" x14ac:dyDescent="0.35">
      <c r="C108" s="3"/>
      <c r="D108" s="9"/>
      <c r="E108" s="10"/>
      <c r="F108" s="23"/>
      <c r="G108" s="10"/>
      <c r="H108" s="10"/>
    </row>
    <row r="109" spans="3:8" x14ac:dyDescent="0.35">
      <c r="C109" s="3"/>
      <c r="D109" s="9"/>
      <c r="E109" s="10"/>
      <c r="F109" s="23"/>
      <c r="G109" s="10"/>
      <c r="H109" s="10"/>
    </row>
    <row r="110" spans="3:8" x14ac:dyDescent="0.35">
      <c r="C110" s="3"/>
      <c r="D110" s="9"/>
      <c r="E110" s="10"/>
      <c r="F110" s="23"/>
      <c r="G110" s="10"/>
      <c r="H110" s="10"/>
    </row>
    <row r="111" spans="3:8" x14ac:dyDescent="0.35">
      <c r="C111" s="3"/>
      <c r="D111" s="9"/>
      <c r="E111" s="10"/>
      <c r="F111" s="23"/>
      <c r="G111" s="10"/>
      <c r="H111" s="10"/>
    </row>
    <row r="112" spans="3:8" x14ac:dyDescent="0.35">
      <c r="C112" s="3"/>
      <c r="D112" s="9"/>
      <c r="E112" s="24"/>
      <c r="F112" s="24"/>
      <c r="G112" s="24"/>
      <c r="H112" s="10"/>
    </row>
    <row r="113" spans="3:8" x14ac:dyDescent="0.35">
      <c r="C113" s="5"/>
      <c r="D113" s="25"/>
      <c r="H113" s="24"/>
    </row>
  </sheetData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7"/>
  <sheetViews>
    <sheetView workbookViewId="0">
      <selection activeCell="C13" sqref="C13"/>
    </sheetView>
  </sheetViews>
  <sheetFormatPr defaultRowHeight="14.5" x14ac:dyDescent="0.35"/>
  <cols>
    <col min="1" max="1" width="14.81640625" customWidth="1"/>
    <col min="2" max="2" width="9.08984375" customWidth="1"/>
    <col min="3" max="3" width="24.90625" customWidth="1"/>
    <col min="4" max="4" width="9.81640625" customWidth="1"/>
    <col min="5" max="5" width="13.26953125" customWidth="1"/>
  </cols>
  <sheetData>
    <row r="1" spans="1:6" ht="20" x14ac:dyDescent="0.4">
      <c r="A1" s="1" t="s">
        <v>67</v>
      </c>
      <c r="B1" s="2"/>
    </row>
    <row r="2" spans="1:6" x14ac:dyDescent="0.35">
      <c r="A2" s="3" t="s">
        <v>0</v>
      </c>
      <c r="B2" s="3" t="s">
        <v>1</v>
      </c>
    </row>
    <row r="3" spans="1:6" x14ac:dyDescent="0.35">
      <c r="A3" s="3" t="s">
        <v>2</v>
      </c>
      <c r="B3" s="3" t="s">
        <v>3</v>
      </c>
    </row>
    <row r="4" spans="1:6" x14ac:dyDescent="0.35">
      <c r="A4" s="3" t="s">
        <v>4</v>
      </c>
      <c r="B4" s="3" t="s">
        <v>66</v>
      </c>
    </row>
    <row r="5" spans="1:6" x14ac:dyDescent="0.35">
      <c r="A5" s="3" t="s">
        <v>5</v>
      </c>
      <c r="B5" s="4">
        <v>44792</v>
      </c>
    </row>
    <row r="7" spans="1:6" x14ac:dyDescent="0.35">
      <c r="A7" s="38" t="s">
        <v>58</v>
      </c>
      <c r="B7" s="39"/>
      <c r="C7" s="40"/>
      <c r="D7" s="40"/>
      <c r="E7" s="40"/>
      <c r="F7" s="41"/>
    </row>
    <row r="8" spans="1:6" x14ac:dyDescent="0.35">
      <c r="A8" s="43" t="s">
        <v>7</v>
      </c>
      <c r="B8" s="44" t="s">
        <v>90</v>
      </c>
      <c r="C8" s="46" t="s">
        <v>59</v>
      </c>
      <c r="D8" s="44" t="s">
        <v>9</v>
      </c>
      <c r="E8" s="44" t="s">
        <v>10</v>
      </c>
      <c r="F8" s="44" t="s">
        <v>11</v>
      </c>
    </row>
    <row r="9" spans="1:6" x14ac:dyDescent="0.35">
      <c r="A9" s="41" t="s">
        <v>12</v>
      </c>
      <c r="B9" s="42">
        <v>11</v>
      </c>
      <c r="C9" s="42">
        <v>17</v>
      </c>
      <c r="D9" s="47">
        <f>C9/B9</f>
        <v>1.5454545454545454</v>
      </c>
      <c r="E9" s="42">
        <v>1</v>
      </c>
      <c r="F9" s="42">
        <v>4</v>
      </c>
    </row>
    <row r="10" spans="1:6" x14ac:dyDescent="0.35">
      <c r="A10" s="41" t="s">
        <v>13</v>
      </c>
      <c r="B10" s="42">
        <v>18</v>
      </c>
      <c r="C10" s="42">
        <v>26</v>
      </c>
      <c r="D10" s="47">
        <f t="shared" ref="D10:D26" si="0">C10/B10</f>
        <v>1.4444444444444444</v>
      </c>
      <c r="E10" s="42">
        <v>1</v>
      </c>
      <c r="F10" s="42">
        <v>3</v>
      </c>
    </row>
    <row r="11" spans="1:6" x14ac:dyDescent="0.35">
      <c r="A11" s="41" t="s">
        <v>14</v>
      </c>
      <c r="B11" s="42">
        <v>9</v>
      </c>
      <c r="C11" s="42">
        <v>11</v>
      </c>
      <c r="D11" s="47">
        <f t="shared" si="0"/>
        <v>1.2222222222222223</v>
      </c>
      <c r="E11" s="42">
        <v>1</v>
      </c>
      <c r="F11" s="42">
        <v>3</v>
      </c>
    </row>
    <row r="12" spans="1:6" x14ac:dyDescent="0.35">
      <c r="A12" s="41" t="s">
        <v>15</v>
      </c>
      <c r="B12" s="42">
        <v>9</v>
      </c>
      <c r="C12" s="42">
        <v>12</v>
      </c>
      <c r="D12" s="47">
        <f t="shared" si="0"/>
        <v>1.3333333333333333</v>
      </c>
      <c r="E12" s="42">
        <v>1</v>
      </c>
      <c r="F12" s="42">
        <v>2</v>
      </c>
    </row>
    <row r="13" spans="1:6" x14ac:dyDescent="0.35">
      <c r="A13" s="41" t="s">
        <v>16</v>
      </c>
      <c r="B13" s="42">
        <v>8</v>
      </c>
      <c r="C13" s="42">
        <v>13</v>
      </c>
      <c r="D13" s="47">
        <f t="shared" si="0"/>
        <v>1.625</v>
      </c>
      <c r="E13" s="42">
        <v>1</v>
      </c>
      <c r="F13" s="42">
        <v>3</v>
      </c>
    </row>
    <row r="14" spans="1:6" x14ac:dyDescent="0.35">
      <c r="A14" s="41" t="s">
        <v>17</v>
      </c>
      <c r="B14" s="42">
        <v>6</v>
      </c>
      <c r="C14" s="42">
        <v>6</v>
      </c>
      <c r="D14" s="47">
        <f t="shared" si="0"/>
        <v>1</v>
      </c>
      <c r="E14" s="42">
        <v>1</v>
      </c>
      <c r="F14" s="42">
        <v>1</v>
      </c>
    </row>
    <row r="15" spans="1:6" x14ac:dyDescent="0.35">
      <c r="A15" s="41" t="s">
        <v>18</v>
      </c>
      <c r="B15" s="42">
        <v>5</v>
      </c>
      <c r="C15" s="42">
        <v>5</v>
      </c>
      <c r="D15" s="47">
        <f t="shared" si="0"/>
        <v>1</v>
      </c>
      <c r="E15" s="42">
        <v>1</v>
      </c>
      <c r="F15" s="42">
        <v>1</v>
      </c>
    </row>
    <row r="16" spans="1:6" x14ac:dyDescent="0.35">
      <c r="A16" s="41" t="s">
        <v>19</v>
      </c>
      <c r="B16" s="42">
        <v>4</v>
      </c>
      <c r="C16" s="42">
        <v>4</v>
      </c>
      <c r="D16" s="47">
        <f t="shared" si="0"/>
        <v>1</v>
      </c>
      <c r="E16" s="42">
        <v>1</v>
      </c>
      <c r="F16" s="42">
        <v>1</v>
      </c>
    </row>
    <row r="17" spans="1:6" x14ac:dyDescent="0.35">
      <c r="A17" s="41" t="s">
        <v>20</v>
      </c>
      <c r="B17" s="42">
        <v>5</v>
      </c>
      <c r="C17" s="42">
        <v>6</v>
      </c>
      <c r="D17" s="47">
        <f t="shared" si="0"/>
        <v>1.2</v>
      </c>
      <c r="E17" s="42">
        <v>1</v>
      </c>
      <c r="F17" s="42">
        <v>2</v>
      </c>
    </row>
    <row r="18" spans="1:6" x14ac:dyDescent="0.35">
      <c r="A18" s="41" t="s">
        <v>21</v>
      </c>
      <c r="B18" s="42">
        <v>11</v>
      </c>
      <c r="C18" s="42">
        <v>20</v>
      </c>
      <c r="D18" s="47">
        <f t="shared" si="0"/>
        <v>1.8181818181818181</v>
      </c>
      <c r="E18" s="42">
        <v>1</v>
      </c>
      <c r="F18" s="42">
        <v>6</v>
      </c>
    </row>
    <row r="19" spans="1:6" x14ac:dyDescent="0.35">
      <c r="A19" s="41" t="s">
        <v>22</v>
      </c>
      <c r="B19" s="42">
        <v>4</v>
      </c>
      <c r="C19" s="42">
        <v>7</v>
      </c>
      <c r="D19" s="47">
        <f t="shared" si="0"/>
        <v>1.75</v>
      </c>
      <c r="E19" s="42">
        <v>1</v>
      </c>
      <c r="F19" s="42">
        <v>3</v>
      </c>
    </row>
    <row r="20" spans="1:6" x14ac:dyDescent="0.35">
      <c r="A20" s="41" t="s">
        <v>23</v>
      </c>
      <c r="B20" s="42">
        <v>5</v>
      </c>
      <c r="C20" s="42">
        <v>7</v>
      </c>
      <c r="D20" s="47">
        <f t="shared" si="0"/>
        <v>1.4</v>
      </c>
      <c r="E20" s="42">
        <v>1</v>
      </c>
      <c r="F20" s="42">
        <v>3</v>
      </c>
    </row>
    <row r="21" spans="1:6" x14ac:dyDescent="0.35">
      <c r="A21" s="41" t="s">
        <v>24</v>
      </c>
      <c r="B21" s="42">
        <v>4</v>
      </c>
      <c r="C21" s="42">
        <v>4</v>
      </c>
      <c r="D21" s="47">
        <f t="shared" si="0"/>
        <v>1</v>
      </c>
      <c r="E21" s="42">
        <v>1</v>
      </c>
      <c r="F21" s="42">
        <v>1</v>
      </c>
    </row>
    <row r="22" spans="1:6" x14ac:dyDescent="0.35">
      <c r="A22" s="41" t="s">
        <v>25</v>
      </c>
      <c r="B22" s="42">
        <v>12</v>
      </c>
      <c r="C22" s="42">
        <v>23</v>
      </c>
      <c r="D22" s="47">
        <f t="shared" si="0"/>
        <v>1.9166666666666667</v>
      </c>
      <c r="E22" s="42">
        <v>1</v>
      </c>
      <c r="F22" s="42">
        <v>5</v>
      </c>
    </row>
    <row r="23" spans="1:6" x14ac:dyDescent="0.35">
      <c r="A23" s="41" t="s">
        <v>26</v>
      </c>
      <c r="B23" s="42">
        <v>1</v>
      </c>
      <c r="C23" s="42">
        <v>1</v>
      </c>
      <c r="D23" s="47">
        <f t="shared" si="0"/>
        <v>1</v>
      </c>
      <c r="E23" s="42">
        <v>1</v>
      </c>
      <c r="F23" s="42">
        <v>1</v>
      </c>
    </row>
    <row r="24" spans="1:6" x14ac:dyDescent="0.35">
      <c r="A24" s="41" t="s">
        <v>27</v>
      </c>
      <c r="B24" s="42">
        <v>8</v>
      </c>
      <c r="C24" s="42">
        <v>12</v>
      </c>
      <c r="D24" s="47">
        <f t="shared" si="0"/>
        <v>1.5</v>
      </c>
      <c r="E24" s="42">
        <v>1</v>
      </c>
      <c r="F24" s="42">
        <v>3</v>
      </c>
    </row>
    <row r="25" spans="1:6" x14ac:dyDescent="0.35">
      <c r="A25" s="41" t="s">
        <v>28</v>
      </c>
      <c r="B25" s="42">
        <v>3</v>
      </c>
      <c r="C25" s="42">
        <v>5</v>
      </c>
      <c r="D25" s="47">
        <f t="shared" si="0"/>
        <v>1.6666666666666667</v>
      </c>
      <c r="E25" s="42">
        <v>1</v>
      </c>
      <c r="F25" s="42">
        <v>2</v>
      </c>
    </row>
    <row r="26" spans="1:6" x14ac:dyDescent="0.35">
      <c r="A26" s="41" t="s">
        <v>29</v>
      </c>
      <c r="B26" s="42">
        <v>8</v>
      </c>
      <c r="C26" s="42">
        <v>10</v>
      </c>
      <c r="D26" s="47">
        <f t="shared" si="0"/>
        <v>1.25</v>
      </c>
      <c r="E26" s="42">
        <v>1</v>
      </c>
      <c r="F26" s="42">
        <v>3</v>
      </c>
    </row>
    <row r="27" spans="1:6" x14ac:dyDescent="0.35">
      <c r="A27" s="3" t="s">
        <v>88</v>
      </c>
      <c r="B27" s="20">
        <f>SUBTOTAL(109,Taulukko15[Vastaajia])</f>
        <v>131</v>
      </c>
      <c r="C27" s="20">
        <f>SUBTOTAL(109,Taulukko15[Itse tuotettujen näyttelyiden lkm])</f>
        <v>189</v>
      </c>
      <c r="D27" s="32"/>
      <c r="E27" s="20"/>
      <c r="F27" s="20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8"/>
  <sheetViews>
    <sheetView workbookViewId="0">
      <selection activeCell="B14" sqref="B14"/>
    </sheetView>
  </sheetViews>
  <sheetFormatPr defaultRowHeight="14.5" x14ac:dyDescent="0.35"/>
  <cols>
    <col min="1" max="1" width="16.453125" customWidth="1"/>
    <col min="2" max="2" width="11.453125" customWidth="1"/>
    <col min="3" max="3" width="19.453125" customWidth="1"/>
    <col min="4" max="4" width="9.81640625" customWidth="1"/>
    <col min="5" max="5" width="12.453125" customWidth="1"/>
    <col min="6" max="6" width="9.54296875" customWidth="1"/>
  </cols>
  <sheetData>
    <row r="1" spans="1:6" ht="20" x14ac:dyDescent="0.4">
      <c r="A1" s="1" t="s">
        <v>67</v>
      </c>
      <c r="B1" s="2"/>
    </row>
    <row r="2" spans="1:6" x14ac:dyDescent="0.35">
      <c r="A2" s="3" t="s">
        <v>0</v>
      </c>
      <c r="B2" s="3" t="s">
        <v>1</v>
      </c>
    </row>
    <row r="3" spans="1:6" x14ac:dyDescent="0.35">
      <c r="A3" s="3" t="s">
        <v>2</v>
      </c>
      <c r="B3" s="3" t="s">
        <v>3</v>
      </c>
    </row>
    <row r="4" spans="1:6" x14ac:dyDescent="0.35">
      <c r="A4" s="3" t="s">
        <v>4</v>
      </c>
      <c r="B4" s="3" t="s">
        <v>66</v>
      </c>
    </row>
    <row r="5" spans="1:6" x14ac:dyDescent="0.35">
      <c r="A5" s="3" t="s">
        <v>5</v>
      </c>
      <c r="B5" s="4">
        <v>44792</v>
      </c>
    </row>
    <row r="6" spans="1:6" x14ac:dyDescent="0.35">
      <c r="A6" s="3"/>
      <c r="B6" s="4"/>
    </row>
    <row r="7" spans="1:6" x14ac:dyDescent="0.35">
      <c r="A7" s="6" t="s">
        <v>6</v>
      </c>
    </row>
    <row r="8" spans="1:6" x14ac:dyDescent="0.35">
      <c r="A8" s="49" t="s">
        <v>7</v>
      </c>
      <c r="B8" s="50" t="s">
        <v>90</v>
      </c>
      <c r="C8" s="50" t="s">
        <v>8</v>
      </c>
      <c r="D8" s="50" t="s">
        <v>9</v>
      </c>
      <c r="E8" s="50" t="s">
        <v>10</v>
      </c>
      <c r="F8" s="50" t="s">
        <v>11</v>
      </c>
    </row>
    <row r="9" spans="1:6" x14ac:dyDescent="0.35">
      <c r="A9" s="41" t="s">
        <v>12</v>
      </c>
      <c r="B9" s="48">
        <v>32</v>
      </c>
      <c r="C9" s="48">
        <v>55674</v>
      </c>
      <c r="D9" s="51">
        <f>C9/B9</f>
        <v>1739.8125</v>
      </c>
      <c r="E9" s="48">
        <v>4</v>
      </c>
      <c r="F9" s="48">
        <v>16797</v>
      </c>
    </row>
    <row r="10" spans="1:6" x14ac:dyDescent="0.35">
      <c r="A10" s="41" t="s">
        <v>13</v>
      </c>
      <c r="B10" s="48">
        <v>30</v>
      </c>
      <c r="C10" s="48">
        <v>19589</v>
      </c>
      <c r="D10" s="51">
        <f t="shared" ref="D10:D26" si="0">C10/B10</f>
        <v>652.9666666666667</v>
      </c>
      <c r="E10" s="48">
        <v>40</v>
      </c>
      <c r="F10" s="48">
        <v>2550</v>
      </c>
    </row>
    <row r="11" spans="1:6" x14ac:dyDescent="0.35">
      <c r="A11" s="41" t="s">
        <v>14</v>
      </c>
      <c r="B11" s="48">
        <v>16</v>
      </c>
      <c r="C11" s="48">
        <v>6424</v>
      </c>
      <c r="D11" s="51">
        <f t="shared" si="0"/>
        <v>401.5</v>
      </c>
      <c r="E11" s="48">
        <v>2</v>
      </c>
      <c r="F11" s="48">
        <v>1500</v>
      </c>
    </row>
    <row r="12" spans="1:6" x14ac:dyDescent="0.35">
      <c r="A12" s="41" t="s">
        <v>15</v>
      </c>
      <c r="B12" s="48">
        <v>19</v>
      </c>
      <c r="C12" s="48">
        <v>25755</v>
      </c>
      <c r="D12" s="51">
        <f t="shared" si="0"/>
        <v>1355.5263157894738</v>
      </c>
      <c r="E12" s="48">
        <v>30</v>
      </c>
      <c r="F12" s="48">
        <v>7500</v>
      </c>
    </row>
    <row r="13" spans="1:6" x14ac:dyDescent="0.35">
      <c r="A13" s="41" t="s">
        <v>16</v>
      </c>
      <c r="B13" s="48">
        <v>18</v>
      </c>
      <c r="C13" s="48">
        <v>16569</v>
      </c>
      <c r="D13" s="51">
        <f t="shared" si="0"/>
        <v>920.5</v>
      </c>
      <c r="E13" s="48">
        <v>40</v>
      </c>
      <c r="F13" s="48">
        <v>3714</v>
      </c>
    </row>
    <row r="14" spans="1:6" x14ac:dyDescent="0.35">
      <c r="A14" s="41" t="s">
        <v>17</v>
      </c>
      <c r="B14" s="48">
        <v>12</v>
      </c>
      <c r="C14" s="48">
        <v>16906</v>
      </c>
      <c r="D14" s="51">
        <f t="shared" si="0"/>
        <v>1408.8333333333333</v>
      </c>
      <c r="E14" s="48">
        <v>200</v>
      </c>
      <c r="F14" s="48">
        <v>6500</v>
      </c>
    </row>
    <row r="15" spans="1:6" x14ac:dyDescent="0.35">
      <c r="A15" s="41" t="s">
        <v>18</v>
      </c>
      <c r="B15" s="48">
        <v>10</v>
      </c>
      <c r="C15" s="48">
        <v>11512</v>
      </c>
      <c r="D15" s="51">
        <f t="shared" si="0"/>
        <v>1151.2</v>
      </c>
      <c r="E15" s="48">
        <v>60</v>
      </c>
      <c r="F15" s="48">
        <v>2400</v>
      </c>
    </row>
    <row r="16" spans="1:6" x14ac:dyDescent="0.35">
      <c r="A16" s="41" t="s">
        <v>19</v>
      </c>
      <c r="B16" s="48">
        <v>8</v>
      </c>
      <c r="C16" s="48">
        <v>13296</v>
      </c>
      <c r="D16" s="51">
        <f t="shared" si="0"/>
        <v>1662</v>
      </c>
      <c r="E16" s="48">
        <v>50</v>
      </c>
      <c r="F16" s="48">
        <v>4700</v>
      </c>
    </row>
    <row r="17" spans="1:8" x14ac:dyDescent="0.35">
      <c r="A17" s="41" t="s">
        <v>20</v>
      </c>
      <c r="B17" s="48">
        <v>17</v>
      </c>
      <c r="C17" s="48">
        <v>10502</v>
      </c>
      <c r="D17" s="51">
        <f t="shared" si="0"/>
        <v>617.76470588235293</v>
      </c>
      <c r="E17" s="48">
        <v>4</v>
      </c>
      <c r="F17" s="48">
        <v>3350</v>
      </c>
    </row>
    <row r="18" spans="1:8" x14ac:dyDescent="0.35">
      <c r="A18" s="41" t="s">
        <v>21</v>
      </c>
      <c r="B18" s="48">
        <v>18</v>
      </c>
      <c r="C18" s="48">
        <v>15595</v>
      </c>
      <c r="D18" s="51">
        <f t="shared" si="0"/>
        <v>866.38888888888891</v>
      </c>
      <c r="E18" s="48">
        <v>124</v>
      </c>
      <c r="F18" s="48">
        <v>4665</v>
      </c>
    </row>
    <row r="19" spans="1:8" x14ac:dyDescent="0.35">
      <c r="A19" s="41" t="s">
        <v>22</v>
      </c>
      <c r="B19" s="48">
        <v>9</v>
      </c>
      <c r="C19" s="48">
        <v>6955</v>
      </c>
      <c r="D19" s="51">
        <f t="shared" si="0"/>
        <v>772.77777777777783</v>
      </c>
      <c r="E19" s="48">
        <v>20</v>
      </c>
      <c r="F19" s="48">
        <v>2000</v>
      </c>
    </row>
    <row r="20" spans="1:8" x14ac:dyDescent="0.35">
      <c r="A20" s="41" t="s">
        <v>23</v>
      </c>
      <c r="B20" s="48">
        <v>13</v>
      </c>
      <c r="C20" s="48">
        <v>12049</v>
      </c>
      <c r="D20" s="51">
        <f t="shared" si="0"/>
        <v>926.84615384615381</v>
      </c>
      <c r="E20" s="48">
        <v>40</v>
      </c>
      <c r="F20" s="48">
        <v>5000</v>
      </c>
    </row>
    <row r="21" spans="1:8" x14ac:dyDescent="0.35">
      <c r="A21" s="41" t="s">
        <v>24</v>
      </c>
      <c r="B21" s="48">
        <v>11</v>
      </c>
      <c r="C21" s="48">
        <v>4674</v>
      </c>
      <c r="D21" s="51">
        <f t="shared" si="0"/>
        <v>424.90909090909093</v>
      </c>
      <c r="E21" s="48">
        <v>70</v>
      </c>
      <c r="F21" s="48">
        <v>888</v>
      </c>
    </row>
    <row r="22" spans="1:8" x14ac:dyDescent="0.35">
      <c r="A22" s="41" t="s">
        <v>25</v>
      </c>
      <c r="B22" s="48">
        <v>26</v>
      </c>
      <c r="C22" s="48">
        <v>32789</v>
      </c>
      <c r="D22" s="51">
        <f t="shared" si="0"/>
        <v>1261.1153846153845</v>
      </c>
      <c r="E22" s="48">
        <v>10</v>
      </c>
      <c r="F22" s="48">
        <v>10000</v>
      </c>
    </row>
    <row r="23" spans="1:8" x14ac:dyDescent="0.35">
      <c r="A23" s="41" t="s">
        <v>26</v>
      </c>
      <c r="B23" s="48">
        <v>6</v>
      </c>
      <c r="C23" s="48">
        <v>1831</v>
      </c>
      <c r="D23" s="51">
        <f t="shared" si="0"/>
        <v>305.16666666666669</v>
      </c>
      <c r="E23" s="48">
        <v>50</v>
      </c>
      <c r="F23" s="48">
        <v>550</v>
      </c>
    </row>
    <row r="24" spans="1:8" x14ac:dyDescent="0.35">
      <c r="A24" s="41" t="s">
        <v>27</v>
      </c>
      <c r="B24" s="48">
        <v>18</v>
      </c>
      <c r="C24" s="48">
        <v>20278</v>
      </c>
      <c r="D24" s="51">
        <f t="shared" si="0"/>
        <v>1126.5555555555557</v>
      </c>
      <c r="E24" s="48">
        <v>56</v>
      </c>
      <c r="F24" s="48">
        <v>8900</v>
      </c>
    </row>
    <row r="25" spans="1:8" x14ac:dyDescent="0.35">
      <c r="A25" s="41" t="s">
        <v>28</v>
      </c>
      <c r="B25" s="48">
        <v>8</v>
      </c>
      <c r="C25" s="48">
        <v>11848</v>
      </c>
      <c r="D25" s="51">
        <f t="shared" si="0"/>
        <v>1481</v>
      </c>
      <c r="E25" s="48">
        <v>60</v>
      </c>
      <c r="F25" s="48">
        <v>6359</v>
      </c>
    </row>
    <row r="26" spans="1:8" s="7" customFormat="1" x14ac:dyDescent="0.35">
      <c r="A26" s="41" t="s">
        <v>29</v>
      </c>
      <c r="B26" s="48">
        <v>16</v>
      </c>
      <c r="C26" s="48">
        <v>18014</v>
      </c>
      <c r="D26" s="51">
        <f t="shared" si="0"/>
        <v>1125.875</v>
      </c>
      <c r="E26" s="48">
        <v>100</v>
      </c>
      <c r="F26" s="48">
        <v>6225</v>
      </c>
    </row>
    <row r="27" spans="1:8" x14ac:dyDescent="0.35">
      <c r="A27" s="3" t="s">
        <v>88</v>
      </c>
      <c r="B27" s="9">
        <f>SUBTOTAL(109,Taulukko16[Vastaajia])</f>
        <v>287</v>
      </c>
      <c r="C27" s="9">
        <f>SUBTOTAL(109,Taulukko16[Museokäynnit])</f>
        <v>300260</v>
      </c>
      <c r="D27" s="32"/>
      <c r="E27" s="20"/>
      <c r="F27" s="9"/>
      <c r="G27" s="3"/>
      <c r="H27" s="3"/>
    </row>
    <row r="28" spans="1:8" x14ac:dyDescent="0.35">
      <c r="C28" s="3"/>
      <c r="D28" s="3"/>
      <c r="E28" s="3"/>
      <c r="F28" s="3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Vastanneet</vt:lpstr>
      <vt:lpstr>Talous</vt:lpstr>
      <vt:lpstr>Henkilöstö</vt:lpstr>
      <vt:lpstr>Kokoelmat</vt:lpstr>
      <vt:lpstr>Näyttelyt</vt:lpstr>
      <vt:lpstr>Museokäynnit</vt:lpstr>
    </vt:vector>
  </TitlesOfParts>
  <Company>Museovirasto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Lonardi, Pia</dc:creator>
  <cp:lastModifiedBy>Niemelä, Anu</cp:lastModifiedBy>
  <dcterms:created xsi:type="dcterms:W3CDTF">2017-02-22T11:31:29Z</dcterms:created>
  <dcterms:modified xsi:type="dcterms:W3CDTF">2023-01-02T07:37:10Z</dcterms:modified>
</cp:coreProperties>
</file>