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L:\Museoalan kehittäminen\Museoalan kehittäminen\Museotilasto\FRAME\Museotilasto_taidemuseot\"/>
    </mc:Choice>
  </mc:AlternateContent>
  <xr:revisionPtr revIDLastSave="0" documentId="13_ncr:1_{65B08E5C-6514-442C-B643-5EB32B937AEB}" xr6:coauthVersionLast="47" xr6:coauthVersionMax="47" xr10:uidLastSave="{00000000-0000-0000-0000-000000000000}"/>
  <bookViews>
    <workbookView xWindow="-120" yWindow="-120" windowWidth="29040" windowHeight="15840" tabRatio="830" xr2:uid="{00000000-000D-0000-FFFF-FFFF00000000}"/>
  </bookViews>
  <sheets>
    <sheet name="Käynnit 2010-2023" sheetId="11" r:id="rId1"/>
    <sheet name="Käynnit 2023" sheetId="21" r:id="rId2"/>
    <sheet name="Käynnit 2022" sheetId="20" r:id="rId3"/>
    <sheet name="Käynnit 2021" sheetId="18" r:id="rId4"/>
    <sheet name="Käynnit 2020" sheetId="17" r:id="rId5"/>
    <sheet name="Käynnit 2019" sheetId="16" r:id="rId6"/>
    <sheet name="Käynnit 2018" sheetId="14" r:id="rId7"/>
    <sheet name="Käynnit 2017" sheetId="13" r:id="rId8"/>
    <sheet name="Käynnit 2016" sheetId="12" r:id="rId9"/>
    <sheet name="Käynnit 2015" sheetId="2" r:id="rId10"/>
    <sheet name="Käynnit 2014" sheetId="3" r:id="rId11"/>
    <sheet name="Käynnit 2013" sheetId="4" r:id="rId12"/>
    <sheet name="Käynnit 2012" sheetId="5" r:id="rId13"/>
    <sheet name="Käynnit 2011" sheetId="6" r:id="rId14"/>
    <sheet name="Käynnit 2010" sheetId="7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8" i="21" l="1"/>
  <c r="B78" i="21"/>
  <c r="E78" i="21"/>
  <c r="F78" i="21"/>
  <c r="H22" i="11" l="1"/>
  <c r="G22" i="11"/>
  <c r="F78" i="20"/>
  <c r="E78" i="20"/>
  <c r="A78" i="20"/>
  <c r="G77" i="20"/>
  <c r="G76" i="20"/>
  <c r="G75" i="20"/>
  <c r="G74" i="20"/>
  <c r="G73" i="20"/>
  <c r="G72" i="20"/>
  <c r="G71" i="20"/>
  <c r="G69" i="20"/>
  <c r="G68" i="20"/>
  <c r="G67" i="20"/>
  <c r="G66" i="20"/>
  <c r="G65" i="20"/>
  <c r="G64" i="20"/>
  <c r="G63" i="20"/>
  <c r="G62" i="20"/>
  <c r="G61" i="20"/>
  <c r="G60" i="20"/>
  <c r="G59" i="20"/>
  <c r="G58" i="20"/>
  <c r="G57" i="20"/>
  <c r="G56" i="20"/>
  <c r="G55" i="20"/>
  <c r="G54" i="20"/>
  <c r="G53" i="20"/>
  <c r="G52" i="20"/>
  <c r="G51" i="20"/>
  <c r="G50" i="20"/>
  <c r="G49" i="20"/>
  <c r="G48" i="20"/>
  <c r="G47" i="20"/>
  <c r="G46" i="20"/>
  <c r="G45" i="20"/>
  <c r="G43" i="20"/>
  <c r="G42" i="20"/>
  <c r="G41" i="20"/>
  <c r="G40" i="20"/>
  <c r="G39" i="20"/>
  <c r="G38" i="20"/>
  <c r="G37" i="20"/>
  <c r="G36" i="20"/>
  <c r="G35" i="20"/>
  <c r="G34" i="20"/>
  <c r="G33" i="20"/>
  <c r="G32" i="20"/>
  <c r="G31" i="20"/>
  <c r="G30" i="20"/>
  <c r="G29" i="20"/>
  <c r="G28" i="20"/>
  <c r="G27" i="20"/>
  <c r="G26" i="20"/>
  <c r="G25" i="20"/>
  <c r="G24" i="20"/>
  <c r="G23" i="20"/>
  <c r="G22" i="20"/>
  <c r="G21" i="20"/>
  <c r="G20" i="20"/>
  <c r="G19" i="20"/>
  <c r="G18" i="20"/>
  <c r="G17" i="20"/>
  <c r="G16" i="20"/>
  <c r="G15" i="20"/>
  <c r="G14" i="20"/>
  <c r="G12" i="20"/>
  <c r="G11" i="20"/>
  <c r="I22" i="11" l="1"/>
  <c r="G78" i="20"/>
  <c r="D22" i="11"/>
  <c r="E22" i="11"/>
  <c r="F22" i="11"/>
  <c r="G78" i="18"/>
  <c r="A78" i="18"/>
  <c r="F77" i="17"/>
  <c r="G77" i="17"/>
  <c r="F78" i="18"/>
  <c r="E78" i="18"/>
  <c r="E77" i="17" l="1"/>
  <c r="D77" i="17"/>
  <c r="D77" i="16"/>
  <c r="A77" i="16"/>
  <c r="G77" i="16"/>
  <c r="A76" i="14" l="1"/>
  <c r="F77" i="16"/>
  <c r="E77" i="16"/>
  <c r="G76" i="14" l="1"/>
  <c r="F76" i="14" l="1"/>
  <c r="E76" i="14"/>
  <c r="F72" i="13" l="1"/>
  <c r="G72" i="13"/>
  <c r="A72" i="13" l="1"/>
  <c r="E72" i="13"/>
  <c r="F75" i="7" l="1"/>
  <c r="F75" i="6"/>
  <c r="F75" i="5"/>
  <c r="E74" i="4"/>
  <c r="G74" i="3"/>
  <c r="G74" i="12"/>
  <c r="F74" i="4" l="1"/>
  <c r="F74" i="3"/>
  <c r="G74" i="4"/>
  <c r="F74" i="12" l="1"/>
  <c r="G75" i="6" l="1"/>
  <c r="E75" i="6"/>
  <c r="G74" i="2" l="1"/>
  <c r="E75" i="5" l="1"/>
  <c r="E75" i="7"/>
  <c r="G75" i="7" l="1"/>
  <c r="A75" i="5" l="1"/>
  <c r="G75" i="5"/>
  <c r="E74" i="2" l="1"/>
  <c r="F74" i="2"/>
  <c r="E74" i="12" l="1"/>
  <c r="A74" i="12"/>
  <c r="A75" i="6" l="1"/>
  <c r="A75" i="7" l="1"/>
  <c r="A74" i="4" l="1"/>
  <c r="E74" i="3"/>
  <c r="A74" i="3"/>
  <c r="A7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tc={9C6906B3-A60D-4FF1-B97C-661318735148}</author>
  </authors>
  <commentList>
    <comment ref="A5" authorId="0" shapeId="0" xr:uid="{9C6906B3-A60D-4FF1-B97C-661318735148}">
      <text>
        <t>[Kommenttiketju]
Excel-versiosi avulla voit lukea tämän kommenttiketjun, mutta siihen tehdyt muutokset poistetaan, jos tiedosto avataan uudemmassa Excel-versiossa. Lisätietoja: https://go.microsoft.com/fwlink/?linkid=870924
Kommentti:
    Päivitetty 10.8.2021: Lahden visuaalisten taiteiden museo Malvan käyntiluvut (Lahden taidemuseo).</t>
      </text>
    </comment>
  </commentList>
</comments>
</file>

<file path=xl/sharedStrings.xml><?xml version="1.0" encoding="utf-8"?>
<sst xmlns="http://schemas.openxmlformats.org/spreadsheetml/2006/main" count="3838" uniqueCount="260">
  <si>
    <t>Museokohteen kunta</t>
  </si>
  <si>
    <t>Museokohteen museotyyppi</t>
  </si>
  <si>
    <t>Museokohteet</t>
  </si>
  <si>
    <t>Aboa  Vetus &amp; Ars Nova</t>
  </si>
  <si>
    <t>Turku</t>
  </si>
  <si>
    <t>Yhdistelma</t>
  </si>
  <si>
    <t>Aineen taidemuseo</t>
  </si>
  <si>
    <t>Tornio</t>
  </si>
  <si>
    <t>Taidemuseo</t>
  </si>
  <si>
    <t>Jyväskylä</t>
  </si>
  <si>
    <t>Helsinki</t>
  </si>
  <si>
    <t>Kulttuurihistoriallinen museo</t>
  </si>
  <si>
    <t>Erikoismuseo</t>
  </si>
  <si>
    <t>Hämeenlinna</t>
  </si>
  <si>
    <t>Didrichsenin taidemuseo</t>
  </si>
  <si>
    <t>Tampere</t>
  </si>
  <si>
    <t>EMMA-Espoon modernin taiteen museo</t>
  </si>
  <si>
    <t>Espoo</t>
  </si>
  <si>
    <t>Heinola</t>
  </si>
  <si>
    <t>Hiekan taidemuseo</t>
  </si>
  <si>
    <t>Hyvinkää</t>
  </si>
  <si>
    <t>Tuusula</t>
  </si>
  <si>
    <t>Imatra</t>
  </si>
  <si>
    <t>Mikkeli</t>
  </si>
  <si>
    <t>Joensuun taidemuseo</t>
  </si>
  <si>
    <t>Joensuu</t>
  </si>
  <si>
    <t>Järvenpää</t>
  </si>
  <si>
    <t>Kokkola</t>
  </si>
  <si>
    <t>K.H. Renlundin taidemuseo</t>
  </si>
  <si>
    <t>Kajaani</t>
  </si>
  <si>
    <t>Kajaanin taidemuseo</t>
  </si>
  <si>
    <t>Kemi</t>
  </si>
  <si>
    <t>Kerava</t>
  </si>
  <si>
    <t>Kuopio</t>
  </si>
  <si>
    <t>Kuopion taidemuseo</t>
  </si>
  <si>
    <t>Lahti</t>
  </si>
  <si>
    <t>Lahden taidemuseo</t>
  </si>
  <si>
    <t>Rovaniemi</t>
  </si>
  <si>
    <t>Lapinlahti</t>
  </si>
  <si>
    <t>Lappeenranta</t>
  </si>
  <si>
    <t>Lapua</t>
  </si>
  <si>
    <t>Rauma</t>
  </si>
  <si>
    <t>Teresia ja Rafael Lönnströmin kotimuseo</t>
  </si>
  <si>
    <t>Alajärvi</t>
  </si>
  <si>
    <t>Oulun taidemuseo</t>
  </si>
  <si>
    <t>Oulu</t>
  </si>
  <si>
    <t>Lieksa</t>
  </si>
  <si>
    <t>Kouvola</t>
  </si>
  <si>
    <t>Pori</t>
  </si>
  <si>
    <t>Raision museo Harkko</t>
  </si>
  <si>
    <t>Raisio</t>
  </si>
  <si>
    <t>Rauman Taidemuseo</t>
  </si>
  <si>
    <t>Riihimäki</t>
  </si>
  <si>
    <t>Riihimäen Taidemuseo</t>
  </si>
  <si>
    <t>Rovaniemen taidemuseo</t>
  </si>
  <si>
    <t>Salo</t>
  </si>
  <si>
    <t>Salon taidemuseo Veturitalli</t>
  </si>
  <si>
    <t>Sara Hildénin taidemuseo</t>
  </si>
  <si>
    <t>Mänttä-Vilppula</t>
  </si>
  <si>
    <t>Vantaa</t>
  </si>
  <si>
    <t>Suomen valokuvataiteen museo</t>
  </si>
  <si>
    <t>Särestöniemi-museo</t>
  </si>
  <si>
    <t>Kittilä</t>
  </si>
  <si>
    <t>Turun taidemuseo</t>
  </si>
  <si>
    <t>Uusikaupunki</t>
  </si>
  <si>
    <t>Vaasa</t>
  </si>
  <si>
    <t>Tikanojan taidekoti</t>
  </si>
  <si>
    <t>Vantaan taidemuseo</t>
  </si>
  <si>
    <t>Äänekoski</t>
  </si>
  <si>
    <t>Kaikki käynnit museokohteittain</t>
  </si>
  <si>
    <t>Käynneistä ilmaiskäynnit museokohteittain</t>
  </si>
  <si>
    <t>..</t>
  </si>
  <si>
    <t>Lisenssi: Creative Commons Nimeä 4.0 Kansainvälinen (CC BY 4.0)</t>
  </si>
  <si>
    <t>Lisenssin url: https://creativecommons.org/licenses/by/4.0/deed.fi</t>
  </si>
  <si>
    <t>Lähde: Museotilasto 2015, Museovirasto</t>
  </si>
  <si>
    <t>Päivitetty: 10.5.2016</t>
  </si>
  <si>
    <t>Maksetut käynnit museokohteittain</t>
  </si>
  <si>
    <t>Ilmaiskäynnit museokohteittain</t>
  </si>
  <si>
    <t>Etelä-Karjalan taidemuseo</t>
  </si>
  <si>
    <t>Pohjanmaan museo - aluetaidemuseo</t>
  </si>
  <si>
    <t>Haettu: 22.2.2017</t>
  </si>
  <si>
    <t>Lähde: Museotilasto 2014, Museovirasto</t>
  </si>
  <si>
    <t>Lähde: Museotilasto 2013, Museovirasto</t>
  </si>
  <si>
    <t>Kävijät museokohteittain</t>
  </si>
  <si>
    <t>Kävijöistä maksaneet kävijät museokohteittain</t>
  </si>
  <si>
    <t>Kävijöistä ilmaiskävijät museokohteittain</t>
  </si>
  <si>
    <t>Keravan Taidemuseo</t>
  </si>
  <si>
    <t>Lähde: Museotilasto 2012, Museovirasto</t>
  </si>
  <si>
    <t>Kävijöistä maksaneita kävijöitä museokohteittain</t>
  </si>
  <si>
    <t>Lähde: Museotilasto 2010, Museovirasto</t>
  </si>
  <si>
    <t>Lähde: Museotilasto 2011, Museovirasto</t>
  </si>
  <si>
    <t>Maksetut käynnit</t>
  </si>
  <si>
    <t>Ilmaiskäynnit</t>
  </si>
  <si>
    <t>Kaikki käynnit</t>
  </si>
  <si>
    <t>Vuosi</t>
  </si>
  <si>
    <t>Kimmo Pyykkö -taidemuseo</t>
  </si>
  <si>
    <t>Kangasala</t>
  </si>
  <si>
    <t>Taidekoti Kirpilä</t>
  </si>
  <si>
    <t>Lähde: Museotilasto 2016, Museovirasto</t>
  </si>
  <si>
    <t>Keskimäärin käyntejä</t>
  </si>
  <si>
    <t>Vastausten lukumäärä</t>
  </si>
  <si>
    <t>Museokohteen maakunta</t>
  </si>
  <si>
    <t>Varsinais-Suomen maakunta</t>
  </si>
  <si>
    <t>Lapin maakunta</t>
  </si>
  <si>
    <t>Uudenmaan maakunta</t>
  </si>
  <si>
    <t>Päijät-Hämeen maakunta</t>
  </si>
  <si>
    <t>Pirkanmaan maakunta</t>
  </si>
  <si>
    <t>Kanta-Hämeen maakunta</t>
  </si>
  <si>
    <t>Etelä-Karjalan maakunta</t>
  </si>
  <si>
    <t>Pohjois-Karjalan maakunta</t>
  </si>
  <si>
    <t>Keski-Suomen maakunta</t>
  </si>
  <si>
    <t>Keski-Pohjanmaan maakunta</t>
  </si>
  <si>
    <t>Kainuun maakunta</t>
  </si>
  <si>
    <t>Pohjois-Savon maakunta</t>
  </si>
  <si>
    <t>Etelä-Pohjanmaan maakunta</t>
  </si>
  <si>
    <t>Satakunnan maakunta</t>
  </si>
  <si>
    <t>Pohjois-Pohjanmaan maakunta</t>
  </si>
  <si>
    <t>Pohjanmaan maakunta</t>
  </si>
  <si>
    <t>Kymenlaakson maakunta</t>
  </si>
  <si>
    <t>Etelä-Savon maakunta</t>
  </si>
  <si>
    <t>PIrkanmaan maakunta</t>
  </si>
  <si>
    <t>* Museotilastossa museokohteella tarkoitetaan yksittäistä museokohdetta, joka on säännöllisesti avoinna yleisölle. Yhden museon hallinnassa saattaa olla useita museokohteita. Museolla sen sijaan tarkoitetaan hallinnollista yksikköä, jonka hallinnon alle saattaa kuulua useita museokohteita.</t>
  </si>
  <si>
    <t xml:space="preserve">* Museotilastossa museokohteella tarkoitetaan yksittäistä museokohdetta, joka on säännöllisesti avoinna yleisölle. Yhden museon hallinnassa saattaa olla useita museokohteita. Museolla sen sijaan tarkoitetaan hallinnollista yksikköä, jonka hallinnon alle saattaa kuulua useita museokohteita. 
</t>
  </si>
  <si>
    <t>Taulukossa museokohteen nimen perässä suluissa on sen museon nimi, johon museokohde kuuluu.</t>
  </si>
  <si>
    <t>Lohrmann-rakennus (Hämeenlinnan taidemuseo)</t>
  </si>
  <si>
    <t>Engel-rakennus (Hämeenlinnan taidemuseo)</t>
  </si>
  <si>
    <t>Galleria Ratamo (Jyväskylän taidemuseo)</t>
  </si>
  <si>
    <t>Ateneumin taidemuseo (Kansallisgalleria)</t>
  </si>
  <si>
    <t>Nykytaiteen museo Kiasma (Kansallisgalleria)</t>
  </si>
  <si>
    <t>Sinebrychoffin taidemuseo (Kansallisgalleria)</t>
  </si>
  <si>
    <t>Heinolan taidemuseo (Heinolan kaupunginmuseo)</t>
  </si>
  <si>
    <t>Hyvinkään taidemuseo (Hyvinkään kaupungin museot)</t>
  </si>
  <si>
    <t>Imatran taidemuseo (Imatran  kaupungin museot)</t>
  </si>
  <si>
    <t>Jyväskylän taidemuseo - Holvi (Jyväskylän taidemuseo)</t>
  </si>
  <si>
    <t>Eemil Halosen museo (Lapinlahden taidemuseo)</t>
  </si>
  <si>
    <t>Lappeenrannan taidemuseo (Lappeenrannan museot)</t>
  </si>
  <si>
    <t>Vihreä makasiini (Lappeenrannan museot)</t>
  </si>
  <si>
    <t>Lapuan Taidemuseo (Lapuan kaupungin museot)</t>
  </si>
  <si>
    <t>Lönnströmin museot</t>
  </si>
  <si>
    <t>Mikkelin taidemuseo (Mikkellin kaupungin museot)</t>
  </si>
  <si>
    <t>Villa Nelimarkka (Nelimarkka-museo)</t>
  </si>
  <si>
    <t>Kuvanveistäjä Eva Ryynäsen taiteilijakoti Paateri (Pielisen museo)</t>
  </si>
  <si>
    <t>Poriginal galleria (Porin taidemuseo)</t>
  </si>
  <si>
    <t>Riihimäen Taidemuseo (Riihimäen kaupungin museot)</t>
  </si>
  <si>
    <t>Gösta (Serlachius-museot)</t>
  </si>
  <si>
    <t>Cygnaeuksen galleria (Kansallismuseo)</t>
  </si>
  <si>
    <t>Muumilaakso (Tampereen taidemuseo)</t>
  </si>
  <si>
    <t>TR1 taidehalli (Tampereen taidemuseo)</t>
  </si>
  <si>
    <t>Wäinö Aaltosen museo (Turun museokeskus)</t>
  </si>
  <si>
    <t>Halosenniemi (Tuusulan museo)</t>
  </si>
  <si>
    <t>Taidekeskus Kasarmi (Tuusulan museo)</t>
  </si>
  <si>
    <t>Liljelundhallin näyttelytila (Uudenkaupungin museo)</t>
  </si>
  <si>
    <t>Kuntsin modernin taiteen museo (Vaasan kaupungin museot)</t>
  </si>
  <si>
    <t>Tikanojan taidekoti (Vaasan kaupungin museot)</t>
  </si>
  <si>
    <t>Vaasan taidehalli (Vaasan kaupungin museot)</t>
  </si>
  <si>
    <t>Äänekosken taidemuseo (Äänekosken kaupunginmuseo)</t>
  </si>
  <si>
    <t>Kluuvin galleria (Helsingin taidemuseo)</t>
  </si>
  <si>
    <t>Taidemuseo Tennispalatsi (Helsingin taidemuseo)</t>
  </si>
  <si>
    <t>Helsingin taidemuseo / Taidemuseo Tennispalatsi</t>
  </si>
  <si>
    <t>K.H. Renlundin taidemuseo (K. H. Renlundin museo)</t>
  </si>
  <si>
    <t>K.H. Renlundin taidemuseo (K.H. Renlundin museo)</t>
  </si>
  <si>
    <t>Lönnströmin taidemuseo (Lönnströmin koti- ja taidemuseo)</t>
  </si>
  <si>
    <t>Teresia ja Rafael Lönnströmin kotimuseo (Lönnströmin koti- ja taidemuseo)</t>
  </si>
  <si>
    <t>Mikkelin taidemuseo (Mikkelin kaupungin museot)</t>
  </si>
  <si>
    <t xml:space="preserve">Etelä-Karjalan taidemuseo </t>
  </si>
  <si>
    <t>Vihreä makasiini (Etelä-Karjalan taidemuseo)</t>
  </si>
  <si>
    <t>Imatran taidemuseo (Imatran kaupungin museot)</t>
  </si>
  <si>
    <t>Taidehalli (Pohjanmaan museo - aluetaidemuseo)</t>
  </si>
  <si>
    <t>Kouvolan taidemuseo Poikilo (Poikilo-museot)</t>
  </si>
  <si>
    <t>Kuntsin modernin taiteen museo (Tikanojan taidekoti)</t>
  </si>
  <si>
    <t>Riihimäen taidemuseo (Riihimäen kaupungin museot)</t>
  </si>
  <si>
    <t>Kouvolan taidemuseo Poikilo (Kouvolan kaupungin museot)</t>
  </si>
  <si>
    <t>Taidemuseo Meilahti /15.6.2012 asti (Helsingin taidemuseo)</t>
  </si>
  <si>
    <t>Ateneumin taidemuseo (Valtion taidemuseo)</t>
  </si>
  <si>
    <t>Nykytaiteen museo Kiasma (Valtion taidemuseo)</t>
  </si>
  <si>
    <t>Sinebrychoffin taidemuseo (Valtion taidemuseo)</t>
  </si>
  <si>
    <t>Kouvolan taidemuseo (Kouvolan kaupungin museot)</t>
  </si>
  <si>
    <t xml:space="preserve">Keravan Taidemuseo </t>
  </si>
  <si>
    <t>Kluuvin galleria (Helsingin kaupungin taidemuseo)</t>
  </si>
  <si>
    <t>Taidemuseo Meilahti /15.6.2012 asti (Helsingin kaupungin taidemuseo)</t>
  </si>
  <si>
    <t>Taidemuseo Tennispalatsi (Helsingin kaupungin taidemuseo)</t>
  </si>
  <si>
    <t xml:space="preserve">Turun taidemuseo </t>
  </si>
  <si>
    <t>Vantaan taidemuseo (Vantaan kaupungin museot)</t>
  </si>
  <si>
    <t>Käynnit taidemuseokohteissa* 2016</t>
  </si>
  <si>
    <t>Haettu: 5.6.2017</t>
  </si>
  <si>
    <t>Taulukossa ovat mukana ne museokohteet, jotka ovat museotyypiltään ensisijaisesti taidemuseoista. Lisäksi mukana on muutama muu museokohde, joiden sisällöt ovat rinnastettavissa taidemuseoihin.</t>
  </si>
  <si>
    <t>Käynnit taidemuseokohteissa* 2015</t>
  </si>
  <si>
    <t>Käynnit taidemuseokohteissa* 2014</t>
  </si>
  <si>
    <t>Käynnit taidemuseokohteissa* 2013</t>
  </si>
  <si>
    <t>Käynnit taidemuseokohteissa* 2012</t>
  </si>
  <si>
    <t>Käynnit taidemuseokohteissa* 2011</t>
  </si>
  <si>
    <t>Käynnit taidemuseokohteissa* 2010</t>
  </si>
  <si>
    <t>Käynneistä maksetut käynnit museokohteittain</t>
  </si>
  <si>
    <t>Amos Andersonin taidemuseo (Amos Andersonin taidemuseo)</t>
  </si>
  <si>
    <t>Järvenpään taidemuseo (Järvenpään taidemuseo)</t>
  </si>
  <si>
    <t>Kemin taidemuseo (Kemin taidemuseo)</t>
  </si>
  <si>
    <t>Taide- ja museokeskus Sinkka (Keravan taide- ja museokeskus Sinkka)</t>
  </si>
  <si>
    <t>Taide- ja museokeskus Sinkka (Keravan taide- ja museokeskus)</t>
  </si>
  <si>
    <t>Lapinlahden taidemuseo (Lapinlahden taidemuseo)</t>
  </si>
  <si>
    <t>Nelimarkka-museo (Nelimarkka-museo)</t>
  </si>
  <si>
    <t xml:space="preserve"> Poikilo museot (Poikilo-museot)</t>
  </si>
  <si>
    <t>Poikilo museot</t>
  </si>
  <si>
    <t>Porin taidemuseo (Porin taidemuseo)</t>
  </si>
  <si>
    <t>Tampereen taidemuseo (Tampereen taidemuseo)</t>
  </si>
  <si>
    <t>Lähde: Museotilasto 2017, Museovirasto</t>
  </si>
  <si>
    <t xml:space="preserve"> Poikilo museot</t>
  </si>
  <si>
    <t>Taidemuseo Eemil</t>
  </si>
  <si>
    <t>Tampereen taidemuseo</t>
  </si>
  <si>
    <t>Äänekosken taidemuseo</t>
  </si>
  <si>
    <t>Helsingin taidemuseo HAM</t>
  </si>
  <si>
    <t>Muumimuseo (Tampereen taidemuseo)</t>
  </si>
  <si>
    <t>Käynnit taidemuseokohteissa* 2017</t>
  </si>
  <si>
    <t>Haettu: 7.6.2018</t>
  </si>
  <si>
    <t>Käynnit taidemuseokohteissa* 2018</t>
  </si>
  <si>
    <t>Villa Gyllenberg</t>
  </si>
  <si>
    <t>Haettu: 28.6.2019</t>
  </si>
  <si>
    <t>Amos Andersonin museo (Amos Rex)</t>
  </si>
  <si>
    <t>Amos Rex (Amos Rex)</t>
  </si>
  <si>
    <t>Villa Väinölä (Nelimarkka-museo)</t>
  </si>
  <si>
    <t>Pienin luku (kaikki käynnit museokohteittain)</t>
  </si>
  <si>
    <t>Suurin luku (kaikki käynnit museokohteittain)</t>
  </si>
  <si>
    <t>Galleria K (Vantaan taidemuseo Artsi)</t>
  </si>
  <si>
    <t>Vantaan taidemuseo Artsi (Vantaan taidemuseo Artsi)</t>
  </si>
  <si>
    <t>Lähde: Museotilasto 2018, Museovirasto</t>
  </si>
  <si>
    <t xml:space="preserve">K.H. Renlundin museo </t>
  </si>
  <si>
    <t>Orimattilan taidemuseo</t>
  </si>
  <si>
    <t>Orimattila</t>
  </si>
  <si>
    <t>Käynnit taidemuseokohteissa* 2019</t>
  </si>
  <si>
    <t>Haettu: 30.6.2020</t>
  </si>
  <si>
    <t>Lähde: Museotilasto 2019, Museovirasto</t>
  </si>
  <si>
    <t>Lahden taidemuseo (Lahden museot)</t>
  </si>
  <si>
    <t>Oulun taidemuseo (Oulun museo- ja tiedekeskus Luuppi)</t>
  </si>
  <si>
    <t>Salon taidemuseo Veturitalli (Salon museot)</t>
  </si>
  <si>
    <t>Taidemuseokohteiden lukumäärä</t>
  </si>
  <si>
    <t>Käynnit taidemuseokohteissa* 2020</t>
  </si>
  <si>
    <t>Lähde: Museotilasto 2020, Museovirasto</t>
  </si>
  <si>
    <t>Joensuun taidemuseo (Joensuun museot)</t>
  </si>
  <si>
    <t>Rauman Taidemuseo (Rauman museot)</t>
  </si>
  <si>
    <t>K1 (Suomen valokuvataiteen museo)</t>
  </si>
  <si>
    <t>Suomen valokuvataiteen museo (Suomen valokuvataiteen museo)</t>
  </si>
  <si>
    <t>Päivitetty: 10.8.2021</t>
  </si>
  <si>
    <t>Käynnit taidemuseokohteissa* 2021</t>
  </si>
  <si>
    <t>Haettu: 30.6.2022</t>
  </si>
  <si>
    <t>Lähde: Museotilasto 2021, Museovirasto</t>
  </si>
  <si>
    <t>Amos Rex  (Amos Rex)</t>
  </si>
  <si>
    <t>Reitzin säätiön kokoelmat</t>
  </si>
  <si>
    <t>Taidekeskus Kasarmi</t>
  </si>
  <si>
    <t>Tampereen taidemuseo  (Tampereen taidemuseo)</t>
  </si>
  <si>
    <t>Käynnit taidemuseokohteissa* 2022</t>
  </si>
  <si>
    <t>Haettu: 14.6.2023</t>
  </si>
  <si>
    <t>Lähde: Museotilasto 2022, Museovirasto</t>
  </si>
  <si>
    <t>Hyvinkään museokeskus Taika</t>
  </si>
  <si>
    <t>Lahden visuaalisten taiteiden museo Malva (Lahden museot)</t>
  </si>
  <si>
    <t>Käynnit taidemuseokohteissa* 2010-2023</t>
  </si>
  <si>
    <t>Lähde: Museotilasto 2010-2023, Museovirasto</t>
  </si>
  <si>
    <t>Käynnit taidemuseokohteissa* 2023</t>
  </si>
  <si>
    <t>Amos Andersons Hem (Amos Rex)</t>
  </si>
  <si>
    <t>Galleria Ratamo (Jyväskylän museot)</t>
  </si>
  <si>
    <t>Jyväskylän taidemuseo - Holvi (Jyväskylän museot)</t>
  </si>
  <si>
    <t>Haettu: 30.5.2024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</si>
</sst>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rgb="FF000000"/>
      <name val="Calibri"/>
    </font>
    <font>
      <sz val="8"/>
      <name val="Arial"/>
      <family val="2"/>
    </font>
    <font>
      <b/>
      <sz val="12"/>
      <name val="Arial"/>
      <family val="2"/>
    </font>
    <font>
      <u/>
      <sz val="11"/>
      <color theme="10"/>
      <name val="Calibri"/>
      <family val="2"/>
    </font>
    <font>
      <b/>
      <sz val="8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sz val="10"/>
      <color theme="1"/>
      <name val="Calibri"/>
      <family val="2"/>
    </font>
    <font>
      <b/>
      <sz val="16"/>
      <name val="Arial"/>
      <family val="2"/>
    </font>
    <font>
      <sz val="8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1"/>
      </left>
      <right/>
      <top style="thin">
        <color theme="1"/>
      </top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5" fillId="0" borderId="0"/>
  </cellStyleXfs>
  <cellXfs count="47">
    <xf numFmtId="0" fontId="0" fillId="0" borderId="0" xfId="0"/>
    <xf numFmtId="0" fontId="0" fillId="0" borderId="0" xfId="0" applyProtection="1">
      <protection locked="0"/>
    </xf>
    <xf numFmtId="14" fontId="1" fillId="0" borderId="0" xfId="0" applyNumberFormat="1" applyFont="1" applyAlignment="1" applyProtection="1">
      <alignment horizontal="left"/>
      <protection locked="0"/>
    </xf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3" fillId="0" borderId="0" xfId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3" fontId="0" fillId="0" borderId="0" xfId="0" applyNumberFormat="1"/>
    <xf numFmtId="0" fontId="5" fillId="0" borderId="0" xfId="0" applyFont="1"/>
    <xf numFmtId="0" fontId="6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0" fillId="0" borderId="0" xfId="0" applyAlignment="1">
      <alignment wrapText="1"/>
    </xf>
    <xf numFmtId="3" fontId="5" fillId="0" borderId="0" xfId="0" applyNumberFormat="1" applyFont="1" applyAlignment="1">
      <alignment horizontal="center"/>
    </xf>
    <xf numFmtId="0" fontId="7" fillId="0" borderId="0" xfId="0" applyFont="1"/>
    <xf numFmtId="3" fontId="5" fillId="0" borderId="0" xfId="0" applyNumberFormat="1" applyFont="1"/>
    <xf numFmtId="0" fontId="8" fillId="0" borderId="0" xfId="0" applyFont="1" applyProtection="1">
      <protection locked="0"/>
    </xf>
    <xf numFmtId="10" fontId="0" fillId="0" borderId="0" xfId="0" applyNumberFormat="1"/>
    <xf numFmtId="0" fontId="9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7" fillId="0" borderId="1" xfId="0" applyFont="1" applyBorder="1" applyAlignment="1">
      <alignment wrapText="1"/>
    </xf>
    <xf numFmtId="0" fontId="7" fillId="0" borderId="0" xfId="2" applyFont="1"/>
    <xf numFmtId="0" fontId="7" fillId="0" borderId="0" xfId="0" applyFont="1" applyAlignment="1">
      <alignment wrapText="1"/>
    </xf>
    <xf numFmtId="0" fontId="10" fillId="0" borderId="3" xfId="0" applyFont="1" applyBorder="1"/>
    <xf numFmtId="3" fontId="7" fillId="0" borderId="0" xfId="0" applyNumberFormat="1" applyFont="1"/>
    <xf numFmtId="0" fontId="11" fillId="0" borderId="0" xfId="2" applyFont="1" applyProtection="1">
      <protection locked="0"/>
    </xf>
    <xf numFmtId="0" fontId="12" fillId="0" borderId="0" xfId="2" applyFont="1" applyProtection="1">
      <protection locked="0"/>
    </xf>
    <xf numFmtId="0" fontId="10" fillId="0" borderId="0" xfId="0" applyFont="1"/>
    <xf numFmtId="3" fontId="13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7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7" fillId="0" borderId="1" xfId="0" applyFont="1" applyBorder="1"/>
    <xf numFmtId="3" fontId="15" fillId="0" borderId="0" xfId="0" applyNumberFormat="1" applyFont="1"/>
    <xf numFmtId="3" fontId="10" fillId="0" borderId="0" xfId="0" applyNumberFormat="1" applyFont="1"/>
    <xf numFmtId="3" fontId="7" fillId="0" borderId="0" xfId="0" applyNumberFormat="1" applyFont="1" applyAlignment="1">
      <alignment horizontal="right"/>
    </xf>
    <xf numFmtId="0" fontId="10" fillId="0" borderId="4" xfId="0" applyFont="1" applyBorder="1"/>
    <xf numFmtId="0" fontId="0" fillId="0" borderId="0" xfId="0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3" fontId="0" fillId="0" borderId="0" xfId="0" applyNumberFormat="1" applyFont="1" applyAlignment="1">
      <alignment horizontal="center"/>
    </xf>
    <xf numFmtId="3" fontId="7" fillId="0" borderId="0" xfId="0" applyNumberFormat="1" applyFont="1" applyAlignment="1">
      <alignment wrapText="1"/>
    </xf>
    <xf numFmtId="0" fontId="7" fillId="0" borderId="1" xfId="0" applyFont="1" applyFill="1" applyBorder="1" applyAlignment="1"/>
    <xf numFmtId="0" fontId="0" fillId="0" borderId="0" xfId="0" applyFill="1" applyAlignment="1"/>
  </cellXfs>
  <cellStyles count="3">
    <cellStyle name="Hyperlinkki" xfId="1" builtinId="8"/>
    <cellStyle name="Normaali" xfId="0" builtinId="0"/>
    <cellStyle name="Normaali 2" xfId="2" xr:uid="{00000000-0005-0000-0000-000002000000}"/>
  </cellStyles>
  <dxfs count="269"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3" formatCode="#,##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3" formatCode="#,##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border outline="0">
        <bottom style="thin">
          <color rgb="FF000000"/>
        </bottom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rgb="FF000000"/>
          <bgColor rgb="FFDDDDDD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rgb="FF000000"/>
          <bgColor rgb="FFDDDDDD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rgb="FF000000"/>
          <bgColor rgb="FFDDDDDD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rgb="FF000000"/>
          <bgColor rgb="FFDDDDDD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rgb="FF000000"/>
          <bgColor rgb="FFDDDDDD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name val="Calibri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name val="Calibri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name val="Calibri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name val="Calibri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name val="Calibri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name val="Calibri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rgb="FF000000"/>
          <bgColor rgb="FFDDDDDD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  <numFmt numFmtId="3" formatCode="#,##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  <numFmt numFmtId="3" formatCode="#,##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  <numFmt numFmtId="3" formatCode="#,##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fill>
        <patternFill patternType="solid">
          <fgColor rgb="FF000000"/>
          <bgColor rgb="FFDDDDDD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1" indent="0" justifyLastLine="0" shrinkToFit="0" readingOrder="0"/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Niemelä, Anu" id="{D7392E6C-EBA0-49A5-987F-CE841C238A75}" userId="S::anu.niemela@museovirasto.fi::131f5beb-bb55-4656-97ae-b3d4c0fa8e18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0000000}" name="Taulukko10" displayName="Taulukko10" ref="A9:I23" totalsRowShown="0" headerRowDxfId="268" dataDxfId="266" headerRowBorderDxfId="267">
  <autoFilter ref="A9:I23" xr:uid="{00000000-0009-0000-0100-00000A000000}"/>
  <tableColumns count="9">
    <tableColumn id="1" xr3:uid="{00000000-0010-0000-0000-000001000000}" name="Vuosi" dataDxfId="265" totalsRowDxfId="264"/>
    <tableColumn id="2" xr3:uid="{00000000-0010-0000-0000-000002000000}" name="Taidemuseokohteiden lukumäärä" dataDxfId="263" totalsRowDxfId="262"/>
    <tableColumn id="3" xr3:uid="{00000000-0010-0000-0000-000003000000}" name="Vastausten lukumäärä" dataDxfId="261" totalsRowDxfId="260"/>
    <tableColumn id="4" xr3:uid="{00000000-0010-0000-0000-000004000000}" name="Pienin luku (kaikki käynnit museokohteittain)" dataDxfId="259" totalsRowDxfId="258"/>
    <tableColumn id="5" xr3:uid="{00000000-0010-0000-0000-000005000000}" name="Suurin luku (kaikki käynnit museokohteittain)" dataDxfId="257" totalsRowDxfId="256"/>
    <tableColumn id="6" xr3:uid="{00000000-0010-0000-0000-000006000000}" name="Keskimäärin käyntejä" dataDxfId="255" totalsRowDxfId="254"/>
    <tableColumn id="7" xr3:uid="{00000000-0010-0000-0000-000007000000}" name="Maksetut käynnit"/>
    <tableColumn id="8" xr3:uid="{00000000-0010-0000-0000-000008000000}" name="Ilmaiskäynnit"/>
    <tableColumn id="9" xr3:uid="{00000000-0010-0000-0000-000009000000}" name="Kaikki käynnit" dataDxfId="253" totalsRowDxfId="252"/>
  </tableColumns>
  <tableStyleInfo name="TableStyleLight8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5000000}" name="Taulukko3" displayName="Taulukko3" ref="A10:G74" totalsRowCount="1" headerRowDxfId="139" dataDxfId="138" totalsRowDxfId="137">
  <autoFilter ref="A10:G73" xr:uid="{00000000-0009-0000-0100-000003000000}"/>
  <tableColumns count="7">
    <tableColumn id="1" xr3:uid="{00000000-0010-0000-0500-000001000000}" name="Museokohteet" totalsRowFunction="count" dataDxfId="136" totalsRowDxfId="135"/>
    <tableColumn id="7" xr3:uid="{00000000-0010-0000-0500-000007000000}" name="Museokohteen kunta" dataDxfId="134" totalsRowDxfId="133"/>
    <tableColumn id="3" xr3:uid="{00000000-0010-0000-0500-000003000000}" name="Museokohteen maakunta" dataDxfId="132" totalsRowDxfId="131"/>
    <tableColumn id="8" xr3:uid="{00000000-0010-0000-0500-000008000000}" name="Museokohteen museotyyppi" dataDxfId="130" totalsRowDxfId="129"/>
    <tableColumn id="11" xr3:uid="{00000000-0010-0000-0500-00000B000000}" name="Maksetut käynnit museokohteittain" totalsRowFunction="sum" dataDxfId="128" totalsRowDxfId="127"/>
    <tableColumn id="12" xr3:uid="{00000000-0010-0000-0500-00000C000000}" name="Ilmaiskäynnit museokohteittain" totalsRowFunction="sum" dataDxfId="126" totalsRowDxfId="125"/>
    <tableColumn id="2" xr3:uid="{00000000-0010-0000-0500-000002000000}" name="Kaikki käynnit museokohteittain" totalsRowFunction="sum" dataDxfId="124" totalsRowDxfId="123"/>
  </tableColumns>
  <tableStyleInfo name="TableStyleLight8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6000000}" name="Taulukko13" displayName="Taulukko13" ref="A10:G74" totalsRowCount="1" headerRowDxfId="122" dataDxfId="120" totalsRowDxfId="118" headerRowBorderDxfId="121" tableBorderDxfId="119">
  <autoFilter ref="A10:G73" xr:uid="{00000000-0009-0000-0100-000002000000}"/>
  <tableColumns count="7">
    <tableColumn id="1" xr3:uid="{00000000-0010-0000-0600-000001000000}" name="Museokohteet" totalsRowFunction="count" dataDxfId="117" totalsRowDxfId="116"/>
    <tableColumn id="2" xr3:uid="{00000000-0010-0000-0600-000002000000}" name="Museokohteen kunta" dataDxfId="115" totalsRowDxfId="114"/>
    <tableColumn id="8" xr3:uid="{00000000-0010-0000-0600-000008000000}" name="Museokohteen maakunta" dataDxfId="113" totalsRowDxfId="112"/>
    <tableColumn id="3" xr3:uid="{00000000-0010-0000-0600-000003000000}" name="Museokohteen museotyyppi" dataDxfId="111" totalsRowDxfId="110"/>
    <tableColumn id="4" xr3:uid="{00000000-0010-0000-0600-000004000000}" name="Maksetut käynnit museokohteittain" totalsRowFunction="sum" dataDxfId="109" totalsRowDxfId="108"/>
    <tableColumn id="5" xr3:uid="{00000000-0010-0000-0600-000005000000}" name="Ilmaiskäynnit museokohteittain" totalsRowFunction="sum" dataDxfId="107" totalsRowDxfId="106"/>
    <tableColumn id="6" xr3:uid="{00000000-0010-0000-0600-000006000000}" name="Kaikki käynnit museokohteittain" totalsRowFunction="sum" dataDxfId="105" totalsRowDxfId="104"/>
  </tableColumns>
  <tableStyleInfo name="TableStyleLight8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ulukko15" displayName="Taulukko15" ref="A10:G74" totalsRowCount="1" headerRowDxfId="103" totalsRowDxfId="100" headerRowBorderDxfId="102" tableBorderDxfId="101">
  <autoFilter ref="A10:G73" xr:uid="{00000000-0009-0000-0100-000004000000}"/>
  <tableColumns count="7">
    <tableColumn id="1" xr3:uid="{00000000-0010-0000-0700-000001000000}" name="Museokohteet" totalsRowFunction="count" dataDxfId="99" totalsRowDxfId="98"/>
    <tableColumn id="2" xr3:uid="{00000000-0010-0000-0700-000002000000}" name="Museokohteen kunta" dataDxfId="97" totalsRowDxfId="96"/>
    <tableColumn id="8" xr3:uid="{00000000-0010-0000-0700-000008000000}" name="Museokohteen maakunta" dataDxfId="95" totalsRowDxfId="94"/>
    <tableColumn id="3" xr3:uid="{00000000-0010-0000-0700-000003000000}" name="Museokohteen museotyyppi" dataDxfId="93" totalsRowDxfId="92"/>
    <tableColumn id="4" xr3:uid="{00000000-0010-0000-0700-000004000000}" name="Käynneistä maksetut käynnit museokohteittain" totalsRowFunction="sum" dataDxfId="91" totalsRowDxfId="90"/>
    <tableColumn id="7" xr3:uid="{00000000-0010-0000-0700-000007000000}" name="Käynneistä ilmaiskäynnit museokohteittain" totalsRowFunction="sum" dataDxfId="89" totalsRowDxfId="88"/>
    <tableColumn id="6" xr3:uid="{00000000-0010-0000-0700-000006000000}" name="Kaikki käynnit museokohteittain" totalsRowFunction="sum" dataDxfId="87" totalsRowDxfId="86"/>
  </tableColumns>
  <tableStyleInfo name="TableStyleLight8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ulukko16" displayName="Taulukko16" ref="A10:G75" totalsRowCount="1" headerRowDxfId="85" dataDxfId="83" totalsRowDxfId="81" headerRowBorderDxfId="84" tableBorderDxfId="82">
  <autoFilter ref="A10:G74" xr:uid="{00000000-0009-0000-0100-000005000000}"/>
  <tableColumns count="7">
    <tableColumn id="1" xr3:uid="{00000000-0010-0000-0800-000001000000}" name="Museokohteet" totalsRowFunction="count" dataDxfId="80" totalsRowDxfId="79"/>
    <tableColumn id="2" xr3:uid="{00000000-0010-0000-0800-000002000000}" name="Museokohteen kunta" dataDxfId="78" totalsRowDxfId="77"/>
    <tableColumn id="8" xr3:uid="{00000000-0010-0000-0800-000008000000}" name="Museokohteen maakunta" dataDxfId="76" totalsRowDxfId="75"/>
    <tableColumn id="3" xr3:uid="{00000000-0010-0000-0800-000003000000}" name="Museokohteen museotyyppi" dataDxfId="74" totalsRowDxfId="73"/>
    <tableColumn id="4" xr3:uid="{00000000-0010-0000-0800-000004000000}" name="Kävijät museokohteittain" totalsRowFunction="sum" dataDxfId="72" totalsRowDxfId="71"/>
    <tableColumn id="7" xr3:uid="{00000000-0010-0000-0800-000007000000}" name="Kävijöistä maksaneet kävijät museokohteittain" totalsRowFunction="sum" dataDxfId="70" totalsRowDxfId="69"/>
    <tableColumn id="6" xr3:uid="{00000000-0010-0000-0800-000006000000}" name="Kävijöistä ilmaiskävijät museokohteittain" totalsRowFunction="sum" dataDxfId="68" totalsRowDxfId="67"/>
  </tableColumns>
  <tableStyleInfo name="TableStyleLight8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9000000}" name="Taulukko2" displayName="Taulukko2" ref="A10:G75" totalsRowCount="1" headerRowDxfId="66" dataDxfId="64" totalsRowDxfId="62" headerRowBorderDxfId="65" tableBorderDxfId="63">
  <autoFilter ref="A10:G74" xr:uid="{00000000-0009-0000-0100-000008000000}"/>
  <tableColumns count="7">
    <tableColumn id="1" xr3:uid="{00000000-0010-0000-0900-000001000000}" name="Museokohteet" totalsRowFunction="count" dataDxfId="61" totalsRowDxfId="60"/>
    <tableColumn id="2" xr3:uid="{00000000-0010-0000-0900-000002000000}" name="Museokohteen kunta" dataDxfId="59" totalsRowDxfId="58"/>
    <tableColumn id="8" xr3:uid="{00000000-0010-0000-0900-000008000000}" name="Museokohteen maakunta" dataDxfId="57" totalsRowDxfId="56"/>
    <tableColumn id="3" xr3:uid="{00000000-0010-0000-0900-000003000000}" name="Museokohteen museotyyppi" dataDxfId="55" totalsRowDxfId="54"/>
    <tableColumn id="4" xr3:uid="{00000000-0010-0000-0900-000004000000}" name="Kävijät museokohteittain" totalsRowFunction="sum" dataDxfId="53" totalsRowDxfId="52"/>
    <tableColumn id="7" xr3:uid="{00000000-0010-0000-0900-000007000000}" name="Kävijöistä maksaneita kävijöitä museokohteittain" totalsRowFunction="sum" dataDxfId="51" totalsRowDxfId="50"/>
    <tableColumn id="6" xr3:uid="{00000000-0010-0000-0900-000006000000}" name="Kävijöistä ilmaiskävijät museokohteittain" totalsRowFunction="sum" dataDxfId="49" totalsRowDxfId="48"/>
  </tableColumns>
  <tableStyleInfo name="TableStyleLight8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A000000}" name="Table1" displayName="Table1" ref="A10:G75" totalsRowCount="1" headerRowDxfId="47" dataDxfId="45" totalsRowDxfId="43" headerRowBorderDxfId="46" tableBorderDxfId="44">
  <autoFilter ref="A10:G74" xr:uid="{00000000-0009-0000-0100-000007000000}"/>
  <tableColumns count="7">
    <tableColumn id="1" xr3:uid="{00000000-0010-0000-0A00-000001000000}" name="Museokohteet" totalsRowFunction="count" dataDxfId="42" totalsRowDxfId="41"/>
    <tableColumn id="2" xr3:uid="{00000000-0010-0000-0A00-000002000000}" name="Museokohteen kunta" dataDxfId="40" totalsRowDxfId="39"/>
    <tableColumn id="8" xr3:uid="{00000000-0010-0000-0A00-000008000000}" name="Museokohteen maakunta" dataDxfId="38" totalsRowDxfId="37"/>
    <tableColumn id="3" xr3:uid="{00000000-0010-0000-0A00-000003000000}" name="Museokohteen museotyyppi" dataDxfId="36" totalsRowDxfId="35"/>
    <tableColumn id="4" xr3:uid="{00000000-0010-0000-0A00-000004000000}" name="Kävijät museokohteittain" totalsRowFunction="sum" dataDxfId="34" totalsRowDxfId="33"/>
    <tableColumn id="6" xr3:uid="{00000000-0010-0000-0A00-000006000000}" name="Kävijöistä maksaneita kävijöitä museokohteittain" totalsRowFunction="sum" dataDxfId="32" totalsRowDxfId="31"/>
    <tableColumn id="5" xr3:uid="{00000000-0010-0000-0A00-000005000000}" name="Kävijöistä ilmaiskävijät museokohteittain" totalsRowFunction="sum" dataDxfId="30" totalsRowDxfId="29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B3F0C3C3-BDF5-47B8-8992-A20938340A1B}" name="Taulukko116" displayName="Taulukko116" ref="A10:G78" totalsRowCount="1" headerRowDxfId="17" dataDxfId="28" totalsRowDxfId="27" headerRowBorderDxfId="25" tableBorderDxfId="26">
  <autoFilter ref="A10:G77" xr:uid="{B3F0C3C3-BDF5-47B8-8992-A20938340A1B}"/>
  <tableColumns count="7">
    <tableColumn id="14" xr3:uid="{C453DA7D-4B50-402E-8863-90010BEE88F8}" name="Museokohteet" dataDxfId="24" totalsRowDxfId="16"/>
    <tableColumn id="2" xr3:uid="{55CD2565-6B5E-46FF-8448-4BCB3C4C5A07}" name="Museokohteen kunta" totalsRowFunction="count" dataDxfId="23" totalsRowDxfId="15"/>
    <tableColumn id="15" xr3:uid="{3E262EDC-4A4F-4ECA-99BA-67E4E331E056}" name="Museokohteen maakunta" dataDxfId="22" totalsRowDxfId="14"/>
    <tableColumn id="3" xr3:uid="{9D37624E-0820-4FA6-9403-8E1C7C69D785}" name="Museokohteen museotyyppi" dataDxfId="21" totalsRowDxfId="13"/>
    <tableColumn id="6" xr3:uid="{9CD79E3E-1A7E-4358-83D4-9BA8DA6CD006}" name="Maksetut käynnit museokohteittain" totalsRowFunction="sum" dataDxfId="20" totalsRowDxfId="12"/>
    <tableColumn id="8" xr3:uid="{D6BE02E9-46BF-41CE-AB3F-1BE49B034A0C}" name="Ilmaiskäynnit museokohteittain" totalsRowFunction="sum" dataDxfId="19" totalsRowDxfId="11"/>
    <tableColumn id="13" xr3:uid="{35ACC108-8186-411C-9D20-832F9737BF80}" name="Kaikki käynnit museokohteittain" totalsRowFunction="sum" dataDxfId="18" totalsRowDxfId="10"/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25F18DF-B5CD-421B-8023-1D6E341FE359}" name="Taulukko115" displayName="Taulukko115" ref="A10:G78" totalsRowCount="1" headerRowDxfId="251" headerRowBorderDxfId="250" tableBorderDxfId="249">
  <autoFilter ref="A10:G77" xr:uid="{3D39B79D-022E-4455-BE3F-E4AED539CAE2}"/>
  <tableColumns count="7">
    <tableColumn id="19" xr3:uid="{4AA14BA2-D8FF-4E41-B87C-B568E927E9DF}" name="Museokohteet" totalsRowFunction="count" dataDxfId="9"/>
    <tableColumn id="8" xr3:uid="{1E7D4F2F-3F28-4A7E-A4AC-63F7033A601A}" name="Museokohteen kunta" dataDxfId="8"/>
    <tableColumn id="22" xr3:uid="{786C5A55-3DC1-451F-9C4C-B2E605E87BB9}" name="Museokohteen maakunta" dataDxfId="7"/>
    <tableColumn id="9" xr3:uid="{48307E95-14D0-4CAD-B2B4-7653FC3AA4EE}" name="Museokohteen museotyyppi" dataDxfId="6"/>
    <tableColumn id="12" xr3:uid="{571E5F42-8DB2-4BD5-8F3A-E958302C4B5F}" name="Maksetut käynnit museokohteittain" totalsRowFunction="sum" dataDxfId="5" totalsRowDxfId="4"/>
    <tableColumn id="14" xr3:uid="{277D65D3-EBC3-4D0F-BD22-52E395FAF0AB}" name="Ilmaiskäynnit museokohteittain" totalsRowFunction="sum" dataDxfId="3" totalsRowDxfId="2"/>
    <tableColumn id="21" xr3:uid="{56A06DBF-09A7-4065-907F-FA001FBC9DD6}" name="Kaikki käynnit museokohteittain" totalsRowFunction="sum" dataDxfId="1" totalsRowDxfId="0">
      <calculatedColumnFormula>SUM(Taulukko115[[#This Row],[Maksetut käynnit museokohteittain]:[Ilmaiskäynnit museokohteittain]])</calculatedColumnFormula>
    </tableColumn>
  </tableColumns>
  <tableStyleInfo name="TableStyleLight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A425E091-AC5E-4058-B1D6-5954392FBCF7}" name="Taulukko17" displayName="Taulukko17" ref="A10:G78" totalsRowCount="1" headerRowDxfId="248" dataDxfId="247" totalsRowDxfId="246">
  <autoFilter ref="A10:G77" xr:uid="{A425E091-AC5E-4058-B1D6-5954392FBCF7}"/>
  <tableColumns count="7">
    <tableColumn id="1" xr3:uid="{9B7C5E92-CF7E-4377-8E32-846F1B74186F}" name="Museokohteet" totalsRowFunction="count" dataDxfId="245" totalsRowDxfId="244"/>
    <tableColumn id="2" xr3:uid="{29A2C627-1DF5-462E-84AD-0B7C44CFAF26}" name="Museokohteen kunta" dataDxfId="243" totalsRowDxfId="242"/>
    <tableColumn id="3" xr3:uid="{322FD455-1F33-474B-8EAF-855E47378DA1}" name="Museokohteen maakunta" dataDxfId="241" totalsRowDxfId="240"/>
    <tableColumn id="4" xr3:uid="{7EFF2377-8F47-4799-8B6E-F2BEE2B5F18C}" name="Museokohteen museotyyppi" dataDxfId="239" totalsRowDxfId="238"/>
    <tableColumn id="5" xr3:uid="{7C04D830-B86D-4EC6-9117-AA1BE7E54863}" name="Maksetut käynnit museokohteittain" totalsRowFunction="sum" dataDxfId="237" totalsRowDxfId="236"/>
    <tableColumn id="6" xr3:uid="{8C5E0199-9A87-409A-B832-A2A63E4A0EDB}" name="Ilmaiskäynnit museokohteittain" totalsRowFunction="sum" dataDxfId="235" totalsRowDxfId="234"/>
    <tableColumn id="7" xr3:uid="{72F8A4D8-C674-46B0-8BBC-F3CBA782958A}" name="Kaikki käynnit museokohteittain" totalsRowFunction="sum" dataDxfId="233" totalsRowDxfId="232"/>
  </tableColumns>
  <tableStyleInfo name="TableStyleLight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7C81A4A5-48AC-4D48-88F7-6CDBA533C1AA}" name="Taulukko24" displayName="Taulukko24" ref="A10:G77" totalsRowCount="1" headerRowDxfId="231" dataDxfId="229" totalsRowDxfId="227" headerRowBorderDxfId="230" tableBorderDxfId="228">
  <autoFilter ref="A10:G76" xr:uid="{7C81A4A5-48AC-4D48-88F7-6CDBA533C1AA}"/>
  <tableColumns count="7">
    <tableColumn id="7" xr3:uid="{4A54B9C3-1560-43B9-8B75-002AB4B54FE9}" name="Museokohteet" dataDxfId="226" totalsRowDxfId="225"/>
    <tableColumn id="2" xr3:uid="{A52C7453-8F91-4884-B46D-2060CE5D0DB0}" name="Museokohteen kunta" dataDxfId="224" totalsRowDxfId="223"/>
    <tableColumn id="9" xr3:uid="{64D4D95B-2AD5-4AC9-A93C-1D75D3676447}" name="Museokohteen maakunta" dataDxfId="222" totalsRowDxfId="221"/>
    <tableColumn id="3" xr3:uid="{A216CA5D-248A-4931-BE2D-7F56336E37E2}" name="Museokohteen museotyyppi" totalsRowFunction="count" dataDxfId="220" totalsRowDxfId="219"/>
    <tableColumn id="6" xr3:uid="{8922C1DC-6D38-4653-BF6C-059C5FB81CE8}" name="Maksetut käynnit museokohteittain" totalsRowFunction="sum" dataDxfId="218" totalsRowDxfId="217"/>
    <tableColumn id="10" xr3:uid="{B5EB0503-FEAF-4DA4-A013-C873190FFC94}" name="Ilmaiskäynnit museokohteittain" totalsRowFunction="sum" dataDxfId="216" totalsRowDxfId="215"/>
    <tableColumn id="8" xr3:uid="{A182422D-0F00-4BB2-89F0-43B14BC0B469}" name="Kaikki käynnit museokohteittain" totalsRowFunction="sum" dataDxfId="214" totalsRowDxfId="213"/>
  </tableColumns>
  <tableStyleInfo name="TableStyleLight8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1000000}" name="Taulukko14" displayName="Taulukko14" ref="A10:G77" totalsRowCount="1" headerRowDxfId="212" headerRowBorderDxfId="211" tableBorderDxfId="210">
  <autoFilter ref="A10:G76" xr:uid="{00000000-0009-0000-0100-00000B000000}"/>
  <tableColumns count="7">
    <tableColumn id="2" xr3:uid="{00000000-0010-0000-0100-000002000000}" name="Museokohteet" totalsRowFunction="count" dataDxfId="209" totalsRowDxfId="208"/>
    <tableColumn id="3" xr3:uid="{00000000-0010-0000-0100-000003000000}" name="Museokohteen kunta" dataDxfId="207" totalsRowDxfId="206"/>
    <tableColumn id="12" xr3:uid="{00000000-0010-0000-0100-00000C000000}" name="Museokohteen maakunta" dataDxfId="205" totalsRowDxfId="204"/>
    <tableColumn id="4" xr3:uid="{00000000-0010-0000-0100-000004000000}" name="Museokohteen museotyyppi" totalsRowFunction="count" dataDxfId="203" totalsRowDxfId="202"/>
    <tableColumn id="6" xr3:uid="{00000000-0010-0000-0100-000006000000}" name="Maksetut käynnit museokohteittain" totalsRowFunction="sum" dataDxfId="201" totalsRowDxfId="200"/>
    <tableColumn id="8" xr3:uid="{00000000-0010-0000-0100-000008000000}" name="Ilmaiskäynnit museokohteittain" totalsRowFunction="sum" dataDxfId="199" totalsRowDxfId="198"/>
    <tableColumn id="11" xr3:uid="{00000000-0010-0000-0100-00000B000000}" name="Kaikki käynnit museokohteittain" totalsRowFunction="sum" dataDxfId="197" totalsRowDxfId="196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2000000}" name="Taulukko27" displayName="Taulukko27" ref="A10:G76" totalsRowCount="1" headerRowDxfId="195" dataDxfId="193" totalsRowDxfId="191" headerRowBorderDxfId="194" tableBorderDxfId="192">
  <autoFilter ref="A10:G75" xr:uid="{00000000-0009-0000-0100-000006000000}"/>
  <tableColumns count="7">
    <tableColumn id="3" xr3:uid="{00000000-0010-0000-0200-000003000000}" name="Museokohteet" totalsRowFunction="count" dataDxfId="190" totalsRowDxfId="189"/>
    <tableColumn id="4" xr3:uid="{00000000-0010-0000-0200-000004000000}" name="Museokohteen kunta" dataDxfId="188" totalsRowDxfId="187"/>
    <tableColumn id="1" xr3:uid="{00000000-0010-0000-0200-000001000000}" name="Museokohteen maakunta" dataDxfId="186" totalsRowDxfId="185"/>
    <tableColumn id="5" xr3:uid="{00000000-0010-0000-0200-000005000000}" name="Museokohteen museotyyppi" dataDxfId="184" totalsRowDxfId="183"/>
    <tableColumn id="7" xr3:uid="{00000000-0010-0000-0200-000007000000}" name="Maksetut käynnit museokohteittain" totalsRowFunction="sum" dataDxfId="182" totalsRowDxfId="181"/>
    <tableColumn id="9" xr3:uid="{00000000-0010-0000-0200-000009000000}" name="Ilmaiskäynnit museokohteittain" totalsRowFunction="sum" dataDxfId="180" totalsRowDxfId="179"/>
    <tableColumn id="14" xr3:uid="{00000000-0010-0000-0200-00000E000000}" name="Kaikki käynnit museokohteittain" totalsRowFunction="sum" dataDxfId="178" totalsRowDxfId="177"/>
  </tableColumns>
  <tableStyleInfo name="TableStyleLight8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3000000}" name="Taulukko1" displayName="Taulukko1" ref="A10:G72" totalsRowCount="1" headerRowDxfId="176" dataDxfId="174" headerRowBorderDxfId="175" tableBorderDxfId="173">
  <autoFilter ref="A10:G71" xr:uid="{00000000-0009-0000-0100-000001000000}"/>
  <tableColumns count="7">
    <tableColumn id="1" xr3:uid="{00000000-0010-0000-0300-000001000000}" name="Museokohteet" totalsRowFunction="count" dataDxfId="172" totalsRowDxfId="171"/>
    <tableColumn id="2" xr3:uid="{00000000-0010-0000-0300-000002000000}" name="Museokohteen kunta" dataDxfId="170" totalsRowDxfId="169"/>
    <tableColumn id="7" xr3:uid="{00000000-0010-0000-0300-000007000000}" name="Museokohteen maakunta" dataDxfId="168" totalsRowDxfId="167"/>
    <tableColumn id="3" xr3:uid="{00000000-0010-0000-0300-000003000000}" name="Museokohteen museotyyppi" dataDxfId="166" totalsRowDxfId="165"/>
    <tableColumn id="4" xr3:uid="{00000000-0010-0000-0300-000004000000}" name="Maksetut käynnit museokohteittain" totalsRowFunction="sum" dataDxfId="164" totalsRowDxfId="163"/>
    <tableColumn id="5" xr3:uid="{00000000-0010-0000-0300-000005000000}" name="Ilmaiskäynnit museokohteittain" totalsRowFunction="sum" dataDxfId="162" totalsRowDxfId="161"/>
    <tableColumn id="6" xr3:uid="{00000000-0010-0000-0300-000006000000}" name="Kaikki käynnit museokohteittain" totalsRowFunction="sum" dataDxfId="160" totalsRowDxfId="159"/>
  </tableColumns>
  <tableStyleInfo name="TableStyleLight8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4000000}" name="Taulukko9" displayName="Taulukko9" ref="A10:G74" totalsRowCount="1" headerRowDxfId="158" dataDxfId="156" totalsRowDxfId="154" headerRowBorderDxfId="157" tableBorderDxfId="155">
  <autoFilter ref="A10:G73" xr:uid="{00000000-0009-0000-0100-000009000000}"/>
  <tableColumns count="7">
    <tableColumn id="2" xr3:uid="{00000000-0010-0000-0400-000002000000}" name="Museokohteet" totalsRowFunction="count" dataDxfId="153" totalsRowDxfId="152"/>
    <tableColumn id="7" xr3:uid="{00000000-0010-0000-0400-000007000000}" name="Museokohteen kunta" dataDxfId="151" totalsRowDxfId="150"/>
    <tableColumn id="6" xr3:uid="{00000000-0010-0000-0400-000006000000}" name="Museokohteen maakunta" dataDxfId="149" totalsRowDxfId="148"/>
    <tableColumn id="9" xr3:uid="{00000000-0010-0000-0400-000009000000}" name="Museokohteen museotyyppi" dataDxfId="147" totalsRowDxfId="146"/>
    <tableColumn id="3" xr3:uid="{00000000-0010-0000-0400-000003000000}" name="Maksetut käynnit museokohteittain" totalsRowFunction="sum" dataDxfId="145" totalsRowDxfId="144"/>
    <tableColumn id="4" xr3:uid="{00000000-0010-0000-0400-000004000000}" name="Ilmaiskäynnit museokohteittain" totalsRowFunction="sum" dataDxfId="143" totalsRowDxfId="142"/>
    <tableColumn id="1" xr3:uid="{00000000-0010-0000-0400-000001000000}" name="Kaikki käynnit museokohteittain" totalsRowFunction="sum" dataDxfId="141" totalsRowDxfId="14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5" dT="2021-08-10T09:29:04.15" personId="{D7392E6C-EBA0-49A5-987F-CE841C238A75}" id="{9C6906B3-A60D-4FF1-B97C-661318735148}">
    <text>Päivitetty 10.8.2021: Lahden visuaalisten taiteiden museo Malvan käyntiluvut (Lahden taidemuseo).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0"/>
  <sheetViews>
    <sheetView tabSelected="1" workbookViewId="0">
      <selection activeCell="A4" sqref="A4"/>
    </sheetView>
  </sheetViews>
  <sheetFormatPr defaultRowHeight="15" x14ac:dyDescent="0.25"/>
  <cols>
    <col min="1" max="1" width="10.7109375" customWidth="1"/>
    <col min="2" max="3" width="20.5703125" customWidth="1"/>
    <col min="4" max="5" width="25.5703125" customWidth="1"/>
    <col min="6" max="9" width="20.5703125" customWidth="1"/>
  </cols>
  <sheetData>
    <row r="1" spans="1:17" ht="15.75" x14ac:dyDescent="0.25">
      <c r="A1" s="4" t="s">
        <v>253</v>
      </c>
      <c r="B1" s="4"/>
    </row>
    <row r="2" spans="1:17" x14ac:dyDescent="0.25">
      <c r="A2" s="3" t="s">
        <v>72</v>
      </c>
      <c r="B2" s="3"/>
    </row>
    <row r="3" spans="1:17" x14ac:dyDescent="0.25">
      <c r="A3" s="3" t="s">
        <v>73</v>
      </c>
      <c r="B3" s="3"/>
    </row>
    <row r="4" spans="1:17" x14ac:dyDescent="0.25">
      <c r="A4" s="3" t="s">
        <v>254</v>
      </c>
      <c r="B4" s="3"/>
    </row>
    <row r="5" spans="1:17" x14ac:dyDescent="0.25">
      <c r="A5" s="19"/>
      <c r="B5" s="3"/>
    </row>
    <row r="6" spans="1:17" x14ac:dyDescent="0.25">
      <c r="A6" s="15" t="s">
        <v>121</v>
      </c>
      <c r="B6" s="3"/>
    </row>
    <row r="7" spans="1:17" x14ac:dyDescent="0.25">
      <c r="A7" s="15" t="s">
        <v>185</v>
      </c>
      <c r="B7" s="3"/>
    </row>
    <row r="9" spans="1:17" s="13" customFormat="1" ht="30" x14ac:dyDescent="0.25">
      <c r="A9" s="12" t="s">
        <v>94</v>
      </c>
      <c r="B9" s="12" t="s">
        <v>233</v>
      </c>
      <c r="C9" s="12" t="s">
        <v>100</v>
      </c>
      <c r="D9" s="12" t="s">
        <v>219</v>
      </c>
      <c r="E9" s="12" t="s">
        <v>220</v>
      </c>
      <c r="F9" s="12" t="s">
        <v>99</v>
      </c>
      <c r="G9" s="12" t="s">
        <v>91</v>
      </c>
      <c r="H9" s="12" t="s">
        <v>92</v>
      </c>
      <c r="I9" s="12" t="s">
        <v>93</v>
      </c>
    </row>
    <row r="10" spans="1:17" x14ac:dyDescent="0.25">
      <c r="A10" s="10">
        <v>2010</v>
      </c>
      <c r="B10" s="14">
        <v>64</v>
      </c>
      <c r="C10" s="11">
        <v>60</v>
      </c>
      <c r="D10" s="11">
        <v>1113</v>
      </c>
      <c r="E10" s="11">
        <v>224659</v>
      </c>
      <c r="F10" s="11">
        <v>23051.45</v>
      </c>
      <c r="G10" s="11">
        <v>632923</v>
      </c>
      <c r="H10" s="11">
        <v>713219</v>
      </c>
      <c r="I10" s="11">
        <v>1383087</v>
      </c>
      <c r="J10" s="16"/>
      <c r="K10" s="8"/>
    </row>
    <row r="11" spans="1:17" x14ac:dyDescent="0.25">
      <c r="A11" s="10">
        <v>2011</v>
      </c>
      <c r="B11" s="14">
        <v>64</v>
      </c>
      <c r="C11" s="11">
        <v>59</v>
      </c>
      <c r="D11" s="11">
        <v>1037</v>
      </c>
      <c r="E11" s="11">
        <v>182154</v>
      </c>
      <c r="F11" s="11">
        <v>23900.762711864405</v>
      </c>
      <c r="G11" s="11">
        <v>630158</v>
      </c>
      <c r="H11" s="11">
        <v>727499</v>
      </c>
      <c r="I11" s="11">
        <v>1410145</v>
      </c>
      <c r="J11" s="9"/>
      <c r="K11" s="8"/>
    </row>
    <row r="12" spans="1:17" x14ac:dyDescent="0.25">
      <c r="A12" s="10">
        <v>2012</v>
      </c>
      <c r="B12" s="14">
        <v>64</v>
      </c>
      <c r="C12" s="11">
        <v>62</v>
      </c>
      <c r="D12" s="11">
        <v>727</v>
      </c>
      <c r="E12" s="11">
        <v>400079</v>
      </c>
      <c r="F12" s="11">
        <v>26134.274193548386</v>
      </c>
      <c r="G12" s="11">
        <v>781419</v>
      </c>
      <c r="H12" s="11">
        <v>814334</v>
      </c>
      <c r="I12" s="11">
        <v>1620325</v>
      </c>
      <c r="J12" s="9"/>
      <c r="K12" s="8"/>
    </row>
    <row r="13" spans="1:17" x14ac:dyDescent="0.25">
      <c r="A13" s="10">
        <v>2013</v>
      </c>
      <c r="B13" s="14">
        <v>63</v>
      </c>
      <c r="C13" s="11">
        <v>62</v>
      </c>
      <c r="D13" s="11">
        <v>782</v>
      </c>
      <c r="E13" s="11">
        <v>261969</v>
      </c>
      <c r="F13" s="11">
        <v>23855.451612903227</v>
      </c>
      <c r="G13" s="11">
        <v>677235</v>
      </c>
      <c r="H13" s="11">
        <v>801803</v>
      </c>
      <c r="I13" s="11">
        <v>1479038</v>
      </c>
      <c r="J13" s="9"/>
      <c r="K13" s="8"/>
    </row>
    <row r="14" spans="1:17" x14ac:dyDescent="0.25">
      <c r="A14" s="10">
        <v>2014</v>
      </c>
      <c r="B14" s="14">
        <v>63</v>
      </c>
      <c r="C14" s="11">
        <v>62</v>
      </c>
      <c r="D14" s="11">
        <v>574</v>
      </c>
      <c r="E14" s="11">
        <v>410173</v>
      </c>
      <c r="F14" s="11">
        <v>27122.274193548386</v>
      </c>
      <c r="G14" s="11">
        <v>821830</v>
      </c>
      <c r="H14" s="11">
        <v>859751</v>
      </c>
      <c r="I14" s="11">
        <v>1681581</v>
      </c>
      <c r="J14" s="9"/>
      <c r="K14" s="8"/>
    </row>
    <row r="15" spans="1:17" x14ac:dyDescent="0.25">
      <c r="A15" s="10">
        <v>2015</v>
      </c>
      <c r="B15" s="14">
        <v>63</v>
      </c>
      <c r="C15" s="11">
        <v>62</v>
      </c>
      <c r="D15" s="11">
        <v>207</v>
      </c>
      <c r="E15" s="11">
        <v>263960</v>
      </c>
      <c r="F15" s="11">
        <v>27526</v>
      </c>
      <c r="G15" s="11">
        <v>856119</v>
      </c>
      <c r="H15" s="11">
        <v>850493</v>
      </c>
      <c r="I15" s="11">
        <v>1706612</v>
      </c>
      <c r="J15" s="9"/>
      <c r="K15" s="8"/>
      <c r="P15" s="8"/>
      <c r="Q15" s="18"/>
    </row>
    <row r="16" spans="1:17" x14ac:dyDescent="0.25">
      <c r="A16" s="10">
        <v>2016</v>
      </c>
      <c r="B16" s="14">
        <v>63</v>
      </c>
      <c r="C16" s="11">
        <v>61</v>
      </c>
      <c r="D16" s="11">
        <v>476</v>
      </c>
      <c r="E16" s="11">
        <v>397198</v>
      </c>
      <c r="F16" s="11">
        <v>35580.229508196724</v>
      </c>
      <c r="G16" s="11">
        <v>1199294</v>
      </c>
      <c r="H16" s="11">
        <v>971100</v>
      </c>
      <c r="I16" s="11">
        <v>2170394</v>
      </c>
      <c r="J16" s="15"/>
      <c r="K16" s="8"/>
      <c r="P16" s="8"/>
      <c r="Q16" s="18"/>
    </row>
    <row r="17" spans="1:17" x14ac:dyDescent="0.25">
      <c r="A17" s="30">
        <v>2017</v>
      </c>
      <c r="B17" s="29">
        <v>61</v>
      </c>
      <c r="C17" s="29">
        <v>61</v>
      </c>
      <c r="D17" s="29">
        <v>227</v>
      </c>
      <c r="E17" s="29">
        <v>440834</v>
      </c>
      <c r="F17" s="29">
        <v>37926.934426229505</v>
      </c>
      <c r="G17" s="29">
        <v>1331272</v>
      </c>
      <c r="H17" s="29">
        <v>982271</v>
      </c>
      <c r="I17" s="29">
        <v>2313543</v>
      </c>
      <c r="J17" s="15"/>
      <c r="K17" s="8"/>
      <c r="P17" s="8"/>
      <c r="Q17" s="18"/>
    </row>
    <row r="18" spans="1:17" x14ac:dyDescent="0.25">
      <c r="A18" s="30">
        <v>2018</v>
      </c>
      <c r="B18" s="29">
        <v>65</v>
      </c>
      <c r="C18" s="29">
        <v>64</v>
      </c>
      <c r="D18" s="29">
        <v>61</v>
      </c>
      <c r="E18" s="29">
        <v>322912</v>
      </c>
      <c r="F18" s="29">
        <v>36350.734375</v>
      </c>
      <c r="G18" s="29">
        <v>1307195</v>
      </c>
      <c r="H18" s="29">
        <v>1019252</v>
      </c>
      <c r="I18" s="29">
        <v>2326447</v>
      </c>
      <c r="J18" s="15"/>
      <c r="K18" s="8"/>
      <c r="P18" s="8"/>
      <c r="Q18" s="18"/>
    </row>
    <row r="19" spans="1:17" x14ac:dyDescent="0.25">
      <c r="A19" s="32">
        <v>2019</v>
      </c>
      <c r="B19" s="11">
        <v>66</v>
      </c>
      <c r="C19" s="11">
        <v>64</v>
      </c>
      <c r="D19" s="11">
        <v>177</v>
      </c>
      <c r="E19" s="11">
        <v>378509</v>
      </c>
      <c r="F19" s="11">
        <v>41195.8125</v>
      </c>
      <c r="G19" s="29">
        <v>1589724</v>
      </c>
      <c r="H19" s="29">
        <v>1046808</v>
      </c>
      <c r="I19" s="11">
        <v>2636532</v>
      </c>
    </row>
    <row r="20" spans="1:17" x14ac:dyDescent="0.25">
      <c r="A20" s="32">
        <v>2020</v>
      </c>
      <c r="B20" s="11">
        <v>66</v>
      </c>
      <c r="C20" s="11">
        <v>61</v>
      </c>
      <c r="D20" s="11">
        <v>1120</v>
      </c>
      <c r="E20" s="11">
        <v>209763</v>
      </c>
      <c r="F20" s="11">
        <v>24522.885245901638</v>
      </c>
      <c r="G20" s="29">
        <v>1057971</v>
      </c>
      <c r="H20" s="29">
        <v>437925</v>
      </c>
      <c r="I20" s="11">
        <v>1495896</v>
      </c>
    </row>
    <row r="21" spans="1:17" x14ac:dyDescent="0.25">
      <c r="A21" s="32">
        <v>2021</v>
      </c>
      <c r="B21" s="11">
        <v>67</v>
      </c>
      <c r="C21" s="11">
        <v>61</v>
      </c>
      <c r="D21" s="11">
        <v>1020</v>
      </c>
      <c r="E21" s="11">
        <v>184373</v>
      </c>
      <c r="F21" s="11">
        <v>21774.377049180326</v>
      </c>
      <c r="G21" s="29">
        <v>826266</v>
      </c>
      <c r="H21" s="29">
        <v>501971</v>
      </c>
      <c r="I21" s="11">
        <v>1328237</v>
      </c>
    </row>
    <row r="22" spans="1:17" x14ac:dyDescent="0.25">
      <c r="A22" s="32">
        <v>2022</v>
      </c>
      <c r="B22" s="11">
        <v>67</v>
      </c>
      <c r="C22" s="11">
        <v>64</v>
      </c>
      <c r="D22" s="11">
        <f>SUBTOTAL(105,Taulukko115[Kaikki käynnit museokohteittain])</f>
        <v>359</v>
      </c>
      <c r="E22" s="11">
        <f>SUBTOTAL(104,Taulukko115[Kaikki käynnit museokohteittain])</f>
        <v>227760</v>
      </c>
      <c r="F22" s="11">
        <f>SUBTOTAL(101,Taulukko115[Kaikki käynnit museokohteittain])</f>
        <v>33278.9375</v>
      </c>
      <c r="G22" s="29">
        <f>SUBTOTAL(109,Taulukko115[Maksetut käynnit museokohteittain])</f>
        <v>1425249</v>
      </c>
      <c r="H22" s="29">
        <f>SUBTOTAL(109,Taulukko115[Ilmaiskäynnit museokohteittain])</f>
        <v>704603</v>
      </c>
      <c r="I22" s="11">
        <f>SUBTOTAL(109,Taulukko115[Kaikki käynnit museokohteittain])</f>
        <v>2129852</v>
      </c>
    </row>
    <row r="23" spans="1:17" x14ac:dyDescent="0.25">
      <c r="A23" s="32">
        <v>2023</v>
      </c>
      <c r="B23" s="43">
        <v>67</v>
      </c>
      <c r="C23" s="11">
        <v>65</v>
      </c>
      <c r="D23" s="11">
        <v>327</v>
      </c>
      <c r="E23" s="11">
        <v>533961</v>
      </c>
      <c r="F23" s="11">
        <v>45513</v>
      </c>
      <c r="G23" s="29">
        <v>1995246</v>
      </c>
      <c r="H23" s="29">
        <v>963099</v>
      </c>
      <c r="I23" s="11">
        <v>2958345</v>
      </c>
    </row>
    <row r="25" spans="1:17" x14ac:dyDescent="0.25">
      <c r="A25" s="15"/>
    </row>
    <row r="26" spans="1:17" x14ac:dyDescent="0.25">
      <c r="A26" s="9"/>
    </row>
    <row r="27" spans="1:17" x14ac:dyDescent="0.25">
      <c r="A27" s="7"/>
    </row>
    <row r="29" spans="1:17" x14ac:dyDescent="0.25">
      <c r="C29" s="9"/>
    </row>
    <row r="30" spans="1:17" x14ac:dyDescent="0.25">
      <c r="C30" s="9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74"/>
  <sheetViews>
    <sheetView zoomScaleNormal="100" workbookViewId="0">
      <selection activeCell="A23" sqref="A23"/>
    </sheetView>
  </sheetViews>
  <sheetFormatPr defaultColWidth="9.140625" defaultRowHeight="15" x14ac:dyDescent="0.25"/>
  <cols>
    <col min="1" max="1" width="67.7109375" customWidth="1"/>
    <col min="2" max="2" width="19.7109375" customWidth="1"/>
    <col min="3" max="3" width="25.140625" bestFit="1" customWidth="1"/>
    <col min="4" max="4" width="25.140625" customWidth="1"/>
    <col min="5" max="5" width="31" bestFit="1" customWidth="1"/>
    <col min="6" max="6" width="27.7109375" bestFit="1" customWidth="1"/>
    <col min="7" max="7" width="28.42578125" bestFit="1" customWidth="1"/>
  </cols>
  <sheetData>
    <row r="1" spans="1:7" ht="15.75" x14ac:dyDescent="0.25">
      <c r="A1" s="4" t="s">
        <v>186</v>
      </c>
      <c r="B1" s="1"/>
    </row>
    <row r="2" spans="1:7" x14ac:dyDescent="0.25">
      <c r="A2" s="5" t="s">
        <v>72</v>
      </c>
      <c r="B2" s="3"/>
    </row>
    <row r="3" spans="1:7" x14ac:dyDescent="0.25">
      <c r="A3" s="5" t="s">
        <v>73</v>
      </c>
      <c r="B3" s="6"/>
    </row>
    <row r="4" spans="1:7" x14ac:dyDescent="0.25">
      <c r="A4" s="5" t="s">
        <v>74</v>
      </c>
      <c r="B4" s="3"/>
    </row>
    <row r="5" spans="1:7" x14ac:dyDescent="0.25">
      <c r="A5" s="5" t="s">
        <v>75</v>
      </c>
      <c r="B5" s="2"/>
    </row>
    <row r="6" spans="1:7" x14ac:dyDescent="0.25">
      <c r="A6" s="2"/>
    </row>
    <row r="7" spans="1:7" x14ac:dyDescent="0.25">
      <c r="A7" s="20" t="s">
        <v>122</v>
      </c>
    </row>
    <row r="8" spans="1:7" x14ac:dyDescent="0.25">
      <c r="A8" s="20" t="s">
        <v>123</v>
      </c>
    </row>
    <row r="9" spans="1:7" x14ac:dyDescent="0.25">
      <c r="A9" s="7" t="s">
        <v>185</v>
      </c>
    </row>
    <row r="10" spans="1:7" s="13" customFormat="1" x14ac:dyDescent="0.25">
      <c r="A10" s="23" t="s">
        <v>2</v>
      </c>
      <c r="B10" s="23" t="s">
        <v>0</v>
      </c>
      <c r="C10" s="23" t="s">
        <v>101</v>
      </c>
      <c r="D10" s="23" t="s">
        <v>1</v>
      </c>
      <c r="E10" s="23" t="s">
        <v>76</v>
      </c>
      <c r="F10" s="23" t="s">
        <v>77</v>
      </c>
      <c r="G10" s="23" t="s">
        <v>69</v>
      </c>
    </row>
    <row r="11" spans="1:7" x14ac:dyDescent="0.25">
      <c r="A11" s="15" t="s">
        <v>3</v>
      </c>
      <c r="B11" s="15" t="s">
        <v>4</v>
      </c>
      <c r="C11" s="15" t="s">
        <v>102</v>
      </c>
      <c r="D11" s="15" t="s">
        <v>5</v>
      </c>
      <c r="E11" s="25">
        <v>44026</v>
      </c>
      <c r="F11" s="25">
        <v>7517</v>
      </c>
      <c r="G11" s="25">
        <v>51543</v>
      </c>
    </row>
    <row r="12" spans="1:7" x14ac:dyDescent="0.25">
      <c r="A12" s="15" t="s">
        <v>6</v>
      </c>
      <c r="B12" s="15" t="s">
        <v>7</v>
      </c>
      <c r="C12" s="15" t="s">
        <v>103</v>
      </c>
      <c r="D12" s="15" t="s">
        <v>8</v>
      </c>
      <c r="E12" s="25">
        <v>2459</v>
      </c>
      <c r="F12" s="25">
        <v>17661</v>
      </c>
      <c r="G12" s="25">
        <v>20120</v>
      </c>
    </row>
    <row r="13" spans="1:7" x14ac:dyDescent="0.25">
      <c r="A13" s="15" t="s">
        <v>193</v>
      </c>
      <c r="B13" s="15" t="s">
        <v>10</v>
      </c>
      <c r="C13" s="15" t="s">
        <v>104</v>
      </c>
      <c r="D13" s="15" t="s">
        <v>8</v>
      </c>
      <c r="E13" s="25">
        <v>35629</v>
      </c>
      <c r="F13" s="25">
        <v>11157</v>
      </c>
      <c r="G13" s="25">
        <v>46786</v>
      </c>
    </row>
    <row r="14" spans="1:7" x14ac:dyDescent="0.25">
      <c r="A14" s="15" t="s">
        <v>14</v>
      </c>
      <c r="B14" s="15" t="s">
        <v>10</v>
      </c>
      <c r="C14" s="15" t="s">
        <v>104</v>
      </c>
      <c r="D14" s="15" t="s">
        <v>8</v>
      </c>
      <c r="E14" s="25">
        <v>34634</v>
      </c>
      <c r="F14" s="25">
        <v>11929</v>
      </c>
      <c r="G14" s="25">
        <v>46563</v>
      </c>
    </row>
    <row r="15" spans="1:7" x14ac:dyDescent="0.25">
      <c r="A15" s="15" t="s">
        <v>16</v>
      </c>
      <c r="B15" s="15" t="s">
        <v>17</v>
      </c>
      <c r="C15" s="15" t="s">
        <v>104</v>
      </c>
      <c r="D15" s="15" t="s">
        <v>8</v>
      </c>
      <c r="E15" s="25">
        <v>29816</v>
      </c>
      <c r="F15" s="25">
        <v>71812</v>
      </c>
      <c r="G15" s="25">
        <v>101628</v>
      </c>
    </row>
    <row r="16" spans="1:7" x14ac:dyDescent="0.25">
      <c r="A16" s="15" t="s">
        <v>130</v>
      </c>
      <c r="B16" s="15" t="s">
        <v>18</v>
      </c>
      <c r="C16" s="15" t="s">
        <v>105</v>
      </c>
      <c r="D16" s="15" t="s">
        <v>8</v>
      </c>
      <c r="E16" s="25">
        <v>2594</v>
      </c>
      <c r="F16" s="25">
        <v>3152</v>
      </c>
      <c r="G16" s="25">
        <v>5746</v>
      </c>
    </row>
    <row r="17" spans="1:7" x14ac:dyDescent="0.25">
      <c r="A17" s="15" t="s">
        <v>156</v>
      </c>
      <c r="B17" s="15" t="s">
        <v>10</v>
      </c>
      <c r="C17" s="15" t="s">
        <v>104</v>
      </c>
      <c r="D17" s="15" t="s">
        <v>8</v>
      </c>
      <c r="E17" s="25"/>
      <c r="F17" s="25">
        <v>4227</v>
      </c>
      <c r="G17" s="25">
        <v>4227</v>
      </c>
    </row>
    <row r="18" spans="1:7" x14ac:dyDescent="0.25">
      <c r="A18" s="15" t="s">
        <v>157</v>
      </c>
      <c r="B18" s="15" t="s">
        <v>10</v>
      </c>
      <c r="C18" s="15" t="s">
        <v>104</v>
      </c>
      <c r="D18" s="15" t="s">
        <v>8</v>
      </c>
      <c r="E18" s="25">
        <v>38983</v>
      </c>
      <c r="F18" s="25">
        <v>36009</v>
      </c>
      <c r="G18" s="25">
        <v>74992</v>
      </c>
    </row>
    <row r="19" spans="1:7" x14ac:dyDescent="0.25">
      <c r="A19" s="15" t="s">
        <v>19</v>
      </c>
      <c r="B19" s="15" t="s">
        <v>15</v>
      </c>
      <c r="C19" s="15" t="s">
        <v>106</v>
      </c>
      <c r="D19" s="15" t="s">
        <v>5</v>
      </c>
      <c r="E19" s="25">
        <v>1014</v>
      </c>
      <c r="F19" s="25">
        <v>906</v>
      </c>
      <c r="G19" s="25">
        <v>1920</v>
      </c>
    </row>
    <row r="20" spans="1:7" x14ac:dyDescent="0.25">
      <c r="A20" s="15" t="s">
        <v>131</v>
      </c>
      <c r="B20" s="15" t="s">
        <v>20</v>
      </c>
      <c r="C20" s="15" t="s">
        <v>104</v>
      </c>
      <c r="D20" s="15" t="s">
        <v>8</v>
      </c>
      <c r="E20" s="25">
        <v>2004</v>
      </c>
      <c r="F20" s="25">
        <v>8350</v>
      </c>
      <c r="G20" s="25">
        <v>10354</v>
      </c>
    </row>
    <row r="21" spans="1:7" x14ac:dyDescent="0.25">
      <c r="A21" s="24" t="s">
        <v>125</v>
      </c>
      <c r="B21" s="15" t="s">
        <v>13</v>
      </c>
      <c r="C21" s="15" t="s">
        <v>107</v>
      </c>
      <c r="D21" s="15" t="s">
        <v>8</v>
      </c>
      <c r="E21" s="25">
        <v>14252</v>
      </c>
      <c r="F21" s="25">
        <v>5511</v>
      </c>
      <c r="G21" s="25">
        <v>19763</v>
      </c>
    </row>
    <row r="22" spans="1:7" x14ac:dyDescent="0.25">
      <c r="A22" s="24" t="s">
        <v>124</v>
      </c>
      <c r="B22" s="15" t="s">
        <v>13</v>
      </c>
      <c r="C22" s="15" t="s">
        <v>107</v>
      </c>
      <c r="D22" s="15" t="s">
        <v>8</v>
      </c>
      <c r="E22" s="25">
        <v>12136</v>
      </c>
      <c r="F22" s="25">
        <v>1638</v>
      </c>
      <c r="G22" s="25">
        <v>13774</v>
      </c>
    </row>
    <row r="23" spans="1:7" x14ac:dyDescent="0.25">
      <c r="A23" s="15" t="s">
        <v>132</v>
      </c>
      <c r="B23" s="15" t="s">
        <v>22</v>
      </c>
      <c r="C23" s="15" t="s">
        <v>108</v>
      </c>
      <c r="D23" s="15" t="s">
        <v>8</v>
      </c>
      <c r="E23" s="25"/>
      <c r="F23" s="25">
        <v>15809</v>
      </c>
      <c r="G23" s="25">
        <v>15809</v>
      </c>
    </row>
    <row r="24" spans="1:7" x14ac:dyDescent="0.25">
      <c r="A24" s="15" t="s">
        <v>24</v>
      </c>
      <c r="B24" s="15" t="s">
        <v>25</v>
      </c>
      <c r="C24" s="15" t="s">
        <v>109</v>
      </c>
      <c r="D24" s="15" t="s">
        <v>8</v>
      </c>
      <c r="E24" s="25">
        <v>7572</v>
      </c>
      <c r="F24" s="25">
        <v>10334</v>
      </c>
      <c r="G24" s="25">
        <v>17906</v>
      </c>
    </row>
    <row r="25" spans="1:7" x14ac:dyDescent="0.25">
      <c r="A25" s="24" t="s">
        <v>126</v>
      </c>
      <c r="B25" s="15" t="s">
        <v>9</v>
      </c>
      <c r="C25" s="15" t="s">
        <v>110</v>
      </c>
      <c r="D25" s="15" t="s">
        <v>8</v>
      </c>
      <c r="E25" s="25"/>
      <c r="F25" s="25">
        <v>5134</v>
      </c>
      <c r="G25" s="25">
        <v>5134</v>
      </c>
    </row>
    <row r="26" spans="1:7" x14ac:dyDescent="0.25">
      <c r="A26" s="24" t="s">
        <v>133</v>
      </c>
      <c r="B26" s="15" t="s">
        <v>9</v>
      </c>
      <c r="C26" s="15" t="s">
        <v>110</v>
      </c>
      <c r="D26" s="15" t="s">
        <v>8</v>
      </c>
      <c r="E26" s="25">
        <v>2020</v>
      </c>
      <c r="F26" s="25">
        <v>21972</v>
      </c>
      <c r="G26" s="25">
        <v>23992</v>
      </c>
    </row>
    <row r="27" spans="1:7" x14ac:dyDescent="0.25">
      <c r="A27" s="15" t="s">
        <v>194</v>
      </c>
      <c r="B27" s="15" t="s">
        <v>26</v>
      </c>
      <c r="C27" s="15" t="s">
        <v>104</v>
      </c>
      <c r="D27" s="15" t="s">
        <v>8</v>
      </c>
      <c r="E27" s="25">
        <v>13649</v>
      </c>
      <c r="F27" s="25">
        <v>5704</v>
      </c>
      <c r="G27" s="25">
        <v>19353</v>
      </c>
    </row>
    <row r="28" spans="1:7" x14ac:dyDescent="0.25">
      <c r="A28" s="15" t="s">
        <v>159</v>
      </c>
      <c r="B28" s="15" t="s">
        <v>27</v>
      </c>
      <c r="C28" s="15" t="s">
        <v>111</v>
      </c>
      <c r="D28" s="15" t="s">
        <v>8</v>
      </c>
      <c r="E28" s="25">
        <v>1636</v>
      </c>
      <c r="F28" s="25">
        <v>1438</v>
      </c>
      <c r="G28" s="25">
        <v>3074</v>
      </c>
    </row>
    <row r="29" spans="1:7" x14ac:dyDescent="0.25">
      <c r="A29" s="15" t="s">
        <v>30</v>
      </c>
      <c r="B29" s="15" t="s">
        <v>29</v>
      </c>
      <c r="C29" s="15" t="s">
        <v>112</v>
      </c>
      <c r="D29" s="15" t="s">
        <v>8</v>
      </c>
      <c r="E29" s="25"/>
      <c r="F29" s="25">
        <v>11076</v>
      </c>
      <c r="G29" s="25">
        <v>11076</v>
      </c>
    </row>
    <row r="30" spans="1:7" x14ac:dyDescent="0.25">
      <c r="A30" s="15" t="s">
        <v>127</v>
      </c>
      <c r="B30" s="15" t="s">
        <v>10</v>
      </c>
      <c r="C30" s="15" t="s">
        <v>104</v>
      </c>
      <c r="D30" s="15" t="s">
        <v>8</v>
      </c>
      <c r="E30" s="25">
        <v>168238</v>
      </c>
      <c r="F30" s="25">
        <v>95722</v>
      </c>
      <c r="G30" s="25">
        <v>263960</v>
      </c>
    </row>
    <row r="31" spans="1:7" x14ac:dyDescent="0.25">
      <c r="A31" s="15" t="s">
        <v>128</v>
      </c>
      <c r="B31" s="15" t="s">
        <v>10</v>
      </c>
      <c r="C31" s="15" t="s">
        <v>104</v>
      </c>
      <c r="D31" s="15" t="s">
        <v>8</v>
      </c>
      <c r="E31" s="25">
        <v>119991</v>
      </c>
      <c r="F31" s="25">
        <v>115569</v>
      </c>
      <c r="G31" s="25">
        <v>235560</v>
      </c>
    </row>
    <row r="32" spans="1:7" x14ac:dyDescent="0.25">
      <c r="A32" s="15" t="s">
        <v>129</v>
      </c>
      <c r="B32" s="15" t="s">
        <v>10</v>
      </c>
      <c r="C32" s="15" t="s">
        <v>104</v>
      </c>
      <c r="D32" s="15" t="s">
        <v>8</v>
      </c>
      <c r="E32" s="25">
        <v>14611</v>
      </c>
      <c r="F32" s="25">
        <v>19402</v>
      </c>
      <c r="G32" s="25">
        <v>34013</v>
      </c>
    </row>
    <row r="33" spans="1:7" x14ac:dyDescent="0.25">
      <c r="A33" s="15" t="s">
        <v>195</v>
      </c>
      <c r="B33" s="15" t="s">
        <v>31</v>
      </c>
      <c r="C33" s="15" t="s">
        <v>103</v>
      </c>
      <c r="D33" s="15" t="s">
        <v>8</v>
      </c>
      <c r="E33" s="25">
        <v>1207</v>
      </c>
      <c r="F33" s="25">
        <v>16695</v>
      </c>
      <c r="G33" s="25">
        <v>17902</v>
      </c>
    </row>
    <row r="34" spans="1:7" x14ac:dyDescent="0.25">
      <c r="A34" s="15" t="s">
        <v>196</v>
      </c>
      <c r="B34" s="15" t="s">
        <v>32</v>
      </c>
      <c r="C34" s="15" t="s">
        <v>104</v>
      </c>
      <c r="D34" s="15" t="s">
        <v>5</v>
      </c>
      <c r="E34" s="25">
        <v>2161</v>
      </c>
      <c r="F34" s="25">
        <v>10434</v>
      </c>
      <c r="G34" s="25">
        <v>12595</v>
      </c>
    </row>
    <row r="35" spans="1:7" x14ac:dyDescent="0.25">
      <c r="A35" s="15" t="s">
        <v>34</v>
      </c>
      <c r="B35" s="15" t="s">
        <v>33</v>
      </c>
      <c r="C35" s="15" t="s">
        <v>113</v>
      </c>
      <c r="D35" s="15" t="s">
        <v>8</v>
      </c>
      <c r="E35" s="25">
        <v>6246</v>
      </c>
      <c r="F35" s="25">
        <v>7746</v>
      </c>
      <c r="G35" s="25">
        <v>13992</v>
      </c>
    </row>
    <row r="36" spans="1:7" x14ac:dyDescent="0.25">
      <c r="A36" s="15" t="s">
        <v>36</v>
      </c>
      <c r="B36" s="15" t="s">
        <v>35</v>
      </c>
      <c r="C36" s="15" t="s">
        <v>105</v>
      </c>
      <c r="D36" s="15" t="s">
        <v>8</v>
      </c>
      <c r="E36" s="25">
        <v>5483</v>
      </c>
      <c r="F36" s="25">
        <v>5252</v>
      </c>
      <c r="G36" s="25">
        <v>10735</v>
      </c>
    </row>
    <row r="37" spans="1:7" x14ac:dyDescent="0.25">
      <c r="A37" s="15" t="s">
        <v>134</v>
      </c>
      <c r="B37" s="15" t="s">
        <v>38</v>
      </c>
      <c r="C37" s="15" t="s">
        <v>113</v>
      </c>
      <c r="D37" s="15" t="s">
        <v>8</v>
      </c>
      <c r="E37" s="25">
        <v>547</v>
      </c>
      <c r="F37" s="25">
        <v>525</v>
      </c>
      <c r="G37" s="25">
        <v>1072</v>
      </c>
    </row>
    <row r="38" spans="1:7" x14ac:dyDescent="0.25">
      <c r="A38" s="15" t="s">
        <v>198</v>
      </c>
      <c r="B38" s="15" t="s">
        <v>38</v>
      </c>
      <c r="C38" s="15" t="s">
        <v>113</v>
      </c>
      <c r="D38" s="15" t="s">
        <v>8</v>
      </c>
      <c r="E38" s="25"/>
      <c r="F38" s="25"/>
      <c r="G38" s="25"/>
    </row>
    <row r="39" spans="1:7" x14ac:dyDescent="0.25">
      <c r="A39" s="15" t="s">
        <v>135</v>
      </c>
      <c r="B39" s="15" t="s">
        <v>39</v>
      </c>
      <c r="C39" s="15" t="s">
        <v>108</v>
      </c>
      <c r="D39" s="15" t="s">
        <v>8</v>
      </c>
      <c r="E39" s="25">
        <v>13814</v>
      </c>
      <c r="F39" s="25">
        <v>7270</v>
      </c>
      <c r="G39" s="25">
        <v>21084</v>
      </c>
    </row>
    <row r="40" spans="1:7" x14ac:dyDescent="0.25">
      <c r="A40" s="15" t="s">
        <v>136</v>
      </c>
      <c r="B40" s="15" t="s">
        <v>39</v>
      </c>
      <c r="C40" s="15" t="s">
        <v>108</v>
      </c>
      <c r="D40" s="15" t="s">
        <v>8</v>
      </c>
      <c r="E40" s="25"/>
      <c r="F40" s="25">
        <v>5000</v>
      </c>
      <c r="G40" s="25">
        <v>5000</v>
      </c>
    </row>
    <row r="41" spans="1:7" x14ac:dyDescent="0.25">
      <c r="A41" s="15" t="s">
        <v>137</v>
      </c>
      <c r="B41" s="15" t="s">
        <v>40</v>
      </c>
      <c r="C41" s="15" t="s">
        <v>114</v>
      </c>
      <c r="D41" s="15" t="s">
        <v>8</v>
      </c>
      <c r="E41" s="25"/>
      <c r="F41" s="25">
        <v>34196</v>
      </c>
      <c r="G41" s="25">
        <v>34196</v>
      </c>
    </row>
    <row r="42" spans="1:7" x14ac:dyDescent="0.25">
      <c r="A42" s="15" t="s">
        <v>161</v>
      </c>
      <c r="B42" s="15" t="s">
        <v>41</v>
      </c>
      <c r="C42" s="15" t="s">
        <v>115</v>
      </c>
      <c r="D42" s="15" t="s">
        <v>8</v>
      </c>
      <c r="E42" s="25"/>
      <c r="F42" s="25">
        <v>425</v>
      </c>
      <c r="G42" s="25">
        <v>425</v>
      </c>
    </row>
    <row r="43" spans="1:7" x14ac:dyDescent="0.25">
      <c r="A43" s="15" t="s">
        <v>162</v>
      </c>
      <c r="B43" s="15" t="s">
        <v>41</v>
      </c>
      <c r="C43" s="15" t="s">
        <v>115</v>
      </c>
      <c r="D43" s="15" t="s">
        <v>11</v>
      </c>
      <c r="E43" s="25"/>
      <c r="F43" s="25">
        <v>2213</v>
      </c>
      <c r="G43" s="25">
        <v>2213</v>
      </c>
    </row>
    <row r="44" spans="1:7" x14ac:dyDescent="0.25">
      <c r="A44" s="15" t="s">
        <v>163</v>
      </c>
      <c r="B44" s="15" t="s">
        <v>23</v>
      </c>
      <c r="C44" s="15" t="s">
        <v>119</v>
      </c>
      <c r="D44" s="15" t="s">
        <v>8</v>
      </c>
      <c r="E44" s="25">
        <v>1585</v>
      </c>
      <c r="F44" s="25">
        <v>6050</v>
      </c>
      <c r="G44" s="25">
        <v>7635</v>
      </c>
    </row>
    <row r="45" spans="1:7" x14ac:dyDescent="0.25">
      <c r="A45" s="15" t="s">
        <v>199</v>
      </c>
      <c r="B45" s="15" t="s">
        <v>43</v>
      </c>
      <c r="C45" s="15" t="s">
        <v>114</v>
      </c>
      <c r="D45" s="15" t="s">
        <v>8</v>
      </c>
      <c r="E45" s="25">
        <v>1444</v>
      </c>
      <c r="F45" s="25">
        <v>2217</v>
      </c>
      <c r="G45" s="25">
        <v>3661</v>
      </c>
    </row>
    <row r="46" spans="1:7" x14ac:dyDescent="0.25">
      <c r="A46" s="15" t="s">
        <v>140</v>
      </c>
      <c r="B46" s="15" t="s">
        <v>43</v>
      </c>
      <c r="C46" s="15" t="s">
        <v>114</v>
      </c>
      <c r="D46" s="15" t="s">
        <v>8</v>
      </c>
      <c r="E46" s="25"/>
      <c r="F46" s="25">
        <v>207</v>
      </c>
      <c r="G46" s="25">
        <v>207</v>
      </c>
    </row>
    <row r="47" spans="1:7" x14ac:dyDescent="0.25">
      <c r="A47" s="15" t="s">
        <v>44</v>
      </c>
      <c r="B47" s="15" t="s">
        <v>45</v>
      </c>
      <c r="C47" s="15" t="s">
        <v>116</v>
      </c>
      <c r="D47" s="15" t="s">
        <v>8</v>
      </c>
      <c r="E47" s="25">
        <v>7383</v>
      </c>
      <c r="F47" s="25">
        <v>18150</v>
      </c>
      <c r="G47" s="25">
        <v>25533</v>
      </c>
    </row>
    <row r="48" spans="1:7" x14ac:dyDescent="0.25">
      <c r="A48" s="15" t="s">
        <v>141</v>
      </c>
      <c r="B48" s="15" t="s">
        <v>46</v>
      </c>
      <c r="C48" s="15" t="s">
        <v>109</v>
      </c>
      <c r="D48" s="15" t="s">
        <v>8</v>
      </c>
      <c r="E48" s="25">
        <v>8958</v>
      </c>
      <c r="F48" s="25">
        <v>2211</v>
      </c>
      <c r="G48" s="25">
        <v>11169</v>
      </c>
    </row>
    <row r="49" spans="1:7" x14ac:dyDescent="0.25">
      <c r="A49" s="15" t="s">
        <v>200</v>
      </c>
      <c r="B49" s="15" t="s">
        <v>47</v>
      </c>
      <c r="C49" s="15" t="s">
        <v>118</v>
      </c>
      <c r="D49" s="15" t="s">
        <v>5</v>
      </c>
      <c r="E49" s="25">
        <v>4128</v>
      </c>
      <c r="F49" s="25">
        <v>4977</v>
      </c>
      <c r="G49" s="25">
        <v>9105</v>
      </c>
    </row>
    <row r="50" spans="1:7" x14ac:dyDescent="0.25">
      <c r="A50" s="15" t="s">
        <v>142</v>
      </c>
      <c r="B50" s="15" t="s">
        <v>48</v>
      </c>
      <c r="C50" s="15" t="s">
        <v>115</v>
      </c>
      <c r="D50" s="15" t="s">
        <v>8</v>
      </c>
      <c r="E50" s="25"/>
      <c r="F50" s="25">
        <v>3562</v>
      </c>
      <c r="G50" s="25">
        <v>3562</v>
      </c>
    </row>
    <row r="51" spans="1:7" x14ac:dyDescent="0.25">
      <c r="A51" s="15" t="s">
        <v>202</v>
      </c>
      <c r="B51" s="15" t="s">
        <v>48</v>
      </c>
      <c r="C51" s="15" t="s">
        <v>115</v>
      </c>
      <c r="D51" s="15" t="s">
        <v>8</v>
      </c>
      <c r="E51" s="25">
        <v>11938</v>
      </c>
      <c r="F51" s="25">
        <v>21932</v>
      </c>
      <c r="G51" s="25">
        <v>33870</v>
      </c>
    </row>
    <row r="52" spans="1:7" x14ac:dyDescent="0.25">
      <c r="A52" s="15" t="s">
        <v>49</v>
      </c>
      <c r="B52" s="15" t="s">
        <v>50</v>
      </c>
      <c r="C52" s="15" t="s">
        <v>102</v>
      </c>
      <c r="D52" s="15" t="s">
        <v>8</v>
      </c>
      <c r="E52" s="25"/>
      <c r="F52" s="25">
        <v>5368</v>
      </c>
      <c r="G52" s="25">
        <v>5368</v>
      </c>
    </row>
    <row r="53" spans="1:7" x14ac:dyDescent="0.25">
      <c r="A53" s="15" t="s">
        <v>51</v>
      </c>
      <c r="B53" s="15" t="s">
        <v>41</v>
      </c>
      <c r="C53" s="15" t="s">
        <v>115</v>
      </c>
      <c r="D53" s="15" t="s">
        <v>8</v>
      </c>
      <c r="E53" s="25">
        <v>2510</v>
      </c>
      <c r="F53" s="25">
        <v>5907</v>
      </c>
      <c r="G53" s="25">
        <v>8417</v>
      </c>
    </row>
    <row r="54" spans="1:7" x14ac:dyDescent="0.25">
      <c r="A54" s="15" t="s">
        <v>143</v>
      </c>
      <c r="B54" s="15" t="s">
        <v>52</v>
      </c>
      <c r="C54" s="15" t="s">
        <v>107</v>
      </c>
      <c r="D54" s="15" t="s">
        <v>8</v>
      </c>
      <c r="E54" s="25">
        <v>2538</v>
      </c>
      <c r="F54" s="25">
        <v>6606</v>
      </c>
      <c r="G54" s="25">
        <v>9144</v>
      </c>
    </row>
    <row r="55" spans="1:7" x14ac:dyDescent="0.25">
      <c r="A55" s="15" t="s">
        <v>54</v>
      </c>
      <c r="B55" s="15" t="s">
        <v>37</v>
      </c>
      <c r="C55" s="15" t="s">
        <v>103</v>
      </c>
      <c r="D55" s="15" t="s">
        <v>8</v>
      </c>
      <c r="E55" s="25">
        <v>8232</v>
      </c>
      <c r="F55" s="25">
        <v>26452</v>
      </c>
      <c r="G55" s="25">
        <v>34684</v>
      </c>
    </row>
    <row r="56" spans="1:7" x14ac:dyDescent="0.25">
      <c r="A56" s="15" t="s">
        <v>56</v>
      </c>
      <c r="B56" s="15" t="s">
        <v>55</v>
      </c>
      <c r="C56" s="15" t="s">
        <v>102</v>
      </c>
      <c r="D56" s="15" t="s">
        <v>8</v>
      </c>
      <c r="E56" s="25">
        <v>28201</v>
      </c>
      <c r="F56" s="25">
        <v>18934</v>
      </c>
      <c r="G56" s="25">
        <v>47135</v>
      </c>
    </row>
    <row r="57" spans="1:7" x14ac:dyDescent="0.25">
      <c r="A57" s="15" t="s">
        <v>57</v>
      </c>
      <c r="B57" s="15" t="s">
        <v>15</v>
      </c>
      <c r="C57" s="15" t="s">
        <v>106</v>
      </c>
      <c r="D57" s="15" t="s">
        <v>8</v>
      </c>
      <c r="E57" s="25">
        <v>15384</v>
      </c>
      <c r="F57" s="25">
        <v>9086</v>
      </c>
      <c r="G57" s="25">
        <v>24470</v>
      </c>
    </row>
    <row r="58" spans="1:7" x14ac:dyDescent="0.25">
      <c r="A58" s="15" t="s">
        <v>144</v>
      </c>
      <c r="B58" s="15" t="s">
        <v>58</v>
      </c>
      <c r="C58" s="15" t="s">
        <v>106</v>
      </c>
      <c r="D58" s="15" t="s">
        <v>8</v>
      </c>
      <c r="E58" s="25">
        <v>65632</v>
      </c>
      <c r="F58" s="25">
        <v>9758</v>
      </c>
      <c r="G58" s="25">
        <v>75390</v>
      </c>
    </row>
    <row r="59" spans="1:7" x14ac:dyDescent="0.25">
      <c r="A59" s="15" t="s">
        <v>60</v>
      </c>
      <c r="B59" s="15" t="s">
        <v>10</v>
      </c>
      <c r="C59" s="15" t="s">
        <v>104</v>
      </c>
      <c r="D59" s="15" t="s">
        <v>12</v>
      </c>
      <c r="E59" s="25">
        <v>13003</v>
      </c>
      <c r="F59" s="25">
        <v>14061</v>
      </c>
      <c r="G59" s="25">
        <v>27064</v>
      </c>
    </row>
    <row r="60" spans="1:7" x14ac:dyDescent="0.25">
      <c r="A60" s="15" t="s">
        <v>61</v>
      </c>
      <c r="B60" s="15" t="s">
        <v>62</v>
      </c>
      <c r="C60" s="15" t="s">
        <v>103</v>
      </c>
      <c r="D60" s="15" t="s">
        <v>8</v>
      </c>
      <c r="E60" s="25">
        <v>5750</v>
      </c>
      <c r="F60" s="25">
        <v>1370</v>
      </c>
      <c r="G60" s="25">
        <v>7120</v>
      </c>
    </row>
    <row r="61" spans="1:7" x14ac:dyDescent="0.25">
      <c r="A61" s="15" t="s">
        <v>146</v>
      </c>
      <c r="B61" s="15" t="s">
        <v>15</v>
      </c>
      <c r="C61" s="15" t="s">
        <v>106</v>
      </c>
      <c r="D61" s="15" t="s">
        <v>12</v>
      </c>
      <c r="E61" s="25">
        <v>17740</v>
      </c>
      <c r="F61" s="25">
        <v>14906</v>
      </c>
      <c r="G61" s="25">
        <v>32646</v>
      </c>
    </row>
    <row r="62" spans="1:7" x14ac:dyDescent="0.25">
      <c r="A62" s="15" t="s">
        <v>203</v>
      </c>
      <c r="B62" s="15" t="s">
        <v>15</v>
      </c>
      <c r="C62" s="15" t="s">
        <v>106</v>
      </c>
      <c r="D62" s="15" t="s">
        <v>8</v>
      </c>
      <c r="E62" s="25">
        <v>12918</v>
      </c>
      <c r="F62" s="25">
        <v>16546</v>
      </c>
      <c r="G62" s="25">
        <v>29464</v>
      </c>
    </row>
    <row r="63" spans="1:7" x14ac:dyDescent="0.25">
      <c r="A63" s="15" t="s">
        <v>147</v>
      </c>
      <c r="B63" s="15" t="s">
        <v>15</v>
      </c>
      <c r="C63" s="15" t="s">
        <v>106</v>
      </c>
      <c r="D63" s="15" t="s">
        <v>8</v>
      </c>
      <c r="E63" s="25">
        <v>230</v>
      </c>
      <c r="F63" s="25">
        <v>19</v>
      </c>
      <c r="G63" s="25">
        <v>249</v>
      </c>
    </row>
    <row r="64" spans="1:7" x14ac:dyDescent="0.25">
      <c r="A64" s="15" t="s">
        <v>148</v>
      </c>
      <c r="B64" s="15" t="s">
        <v>4</v>
      </c>
      <c r="C64" s="15" t="s">
        <v>102</v>
      </c>
      <c r="D64" s="15" t="s">
        <v>8</v>
      </c>
      <c r="E64" s="25">
        <v>13498</v>
      </c>
      <c r="F64" s="25">
        <v>14133</v>
      </c>
      <c r="G64" s="25">
        <v>27631</v>
      </c>
    </row>
    <row r="65" spans="1:7" x14ac:dyDescent="0.25">
      <c r="A65" s="15" t="s">
        <v>63</v>
      </c>
      <c r="B65" s="15" t="s">
        <v>4</v>
      </c>
      <c r="C65" s="15" t="s">
        <v>102</v>
      </c>
      <c r="D65" s="15" t="s">
        <v>8</v>
      </c>
      <c r="E65" s="25">
        <v>29297</v>
      </c>
      <c r="F65" s="25">
        <v>25375</v>
      </c>
      <c r="G65" s="25">
        <v>54672</v>
      </c>
    </row>
    <row r="66" spans="1:7" x14ac:dyDescent="0.25">
      <c r="A66" s="15" t="s">
        <v>149</v>
      </c>
      <c r="B66" s="15" t="s">
        <v>21</v>
      </c>
      <c r="C66" s="15" t="s">
        <v>104</v>
      </c>
      <c r="D66" s="15" t="s">
        <v>8</v>
      </c>
      <c r="E66" s="25">
        <v>24700</v>
      </c>
      <c r="F66" s="25">
        <v>8649</v>
      </c>
      <c r="G66" s="25">
        <v>33349</v>
      </c>
    </row>
    <row r="67" spans="1:7" x14ac:dyDescent="0.25">
      <c r="A67" s="15" t="s">
        <v>150</v>
      </c>
      <c r="B67" s="15" t="s">
        <v>21</v>
      </c>
      <c r="C67" s="15" t="s">
        <v>104</v>
      </c>
      <c r="D67" s="15" t="s">
        <v>8</v>
      </c>
      <c r="E67" s="25">
        <v>50</v>
      </c>
      <c r="F67" s="25">
        <v>2268</v>
      </c>
      <c r="G67" s="25">
        <v>2318</v>
      </c>
    </row>
    <row r="68" spans="1:7" x14ac:dyDescent="0.25">
      <c r="A68" s="15" t="s">
        <v>151</v>
      </c>
      <c r="B68" s="15" t="s">
        <v>64</v>
      </c>
      <c r="C68" s="15" t="s">
        <v>102</v>
      </c>
      <c r="D68" s="15" t="s">
        <v>8</v>
      </c>
      <c r="E68" s="25"/>
      <c r="F68" s="25">
        <v>3245</v>
      </c>
      <c r="G68" s="25">
        <v>3245</v>
      </c>
    </row>
    <row r="69" spans="1:7" x14ac:dyDescent="0.25">
      <c r="A69" s="15" t="s">
        <v>152</v>
      </c>
      <c r="B69" s="15" t="s">
        <v>65</v>
      </c>
      <c r="C69" s="15" t="s">
        <v>117</v>
      </c>
      <c r="D69" s="15" t="s">
        <v>8</v>
      </c>
      <c r="E69" s="25">
        <v>2616</v>
      </c>
      <c r="F69" s="25">
        <v>7915</v>
      </c>
      <c r="G69" s="25">
        <v>10531</v>
      </c>
    </row>
    <row r="70" spans="1:7" x14ac:dyDescent="0.25">
      <c r="A70" s="15" t="s">
        <v>153</v>
      </c>
      <c r="B70" s="15" t="s">
        <v>65</v>
      </c>
      <c r="C70" s="15" t="s">
        <v>117</v>
      </c>
      <c r="D70" s="15" t="s">
        <v>8</v>
      </c>
      <c r="E70" s="25">
        <v>3202</v>
      </c>
      <c r="F70" s="25">
        <v>5169</v>
      </c>
      <c r="G70" s="25">
        <v>8371</v>
      </c>
    </row>
    <row r="71" spans="1:7" x14ac:dyDescent="0.25">
      <c r="A71" s="15" t="s">
        <v>154</v>
      </c>
      <c r="B71" s="15" t="s">
        <v>65</v>
      </c>
      <c r="C71" s="15" t="s">
        <v>117</v>
      </c>
      <c r="D71" s="15" t="s">
        <v>8</v>
      </c>
      <c r="E71" s="25"/>
      <c r="F71" s="25">
        <v>13748</v>
      </c>
      <c r="G71" s="25">
        <v>13748</v>
      </c>
    </row>
    <row r="72" spans="1:7" x14ac:dyDescent="0.25">
      <c r="A72" s="15" t="s">
        <v>67</v>
      </c>
      <c r="B72" s="15" t="s">
        <v>59</v>
      </c>
      <c r="C72" s="15" t="s">
        <v>104</v>
      </c>
      <c r="D72" s="15" t="s">
        <v>8</v>
      </c>
      <c r="E72" s="25"/>
      <c r="F72" s="25">
        <v>8766</v>
      </c>
      <c r="G72" s="25">
        <v>8766</v>
      </c>
    </row>
    <row r="73" spans="1:7" x14ac:dyDescent="0.25">
      <c r="A73" s="15" t="s">
        <v>155</v>
      </c>
      <c r="B73" s="15" t="s">
        <v>68</v>
      </c>
      <c r="C73" s="15" t="s">
        <v>110</v>
      </c>
      <c r="D73" s="15" t="s">
        <v>8</v>
      </c>
      <c r="E73" s="25">
        <v>460</v>
      </c>
      <c r="F73" s="25">
        <v>1121</v>
      </c>
      <c r="G73" s="25">
        <v>1581</v>
      </c>
    </row>
    <row r="74" spans="1:7" x14ac:dyDescent="0.25">
      <c r="A74" s="15">
        <f>SUBTOTAL(103,Taulukko3[Museokohteet])</f>
        <v>63</v>
      </c>
      <c r="B74" s="15"/>
      <c r="C74" s="15"/>
      <c r="D74" s="15"/>
      <c r="E74" s="25">
        <f>SUBTOTAL(109,Taulukko3[Maksetut käynnit museokohteittain])</f>
        <v>856119</v>
      </c>
      <c r="F74" s="25">
        <f>SUBTOTAL(109,Taulukko3[Ilmaiskäynnit museokohteittain])</f>
        <v>850493</v>
      </c>
      <c r="G74" s="25">
        <f>SUBTOTAL(109,Taulukko3[Kaikki käynnit museokohteittain])</f>
        <v>1706612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74"/>
  <sheetViews>
    <sheetView workbookViewId="0">
      <selection activeCell="A16" sqref="A16"/>
    </sheetView>
  </sheetViews>
  <sheetFormatPr defaultColWidth="9.140625" defaultRowHeight="15" x14ac:dyDescent="0.25"/>
  <cols>
    <col min="1" max="1" width="67.7109375" customWidth="1"/>
    <col min="2" max="2" width="19.7109375" customWidth="1"/>
    <col min="3" max="3" width="25.140625" bestFit="1" customWidth="1"/>
    <col min="4" max="4" width="25.140625" customWidth="1"/>
    <col min="5" max="5" width="31" bestFit="1" customWidth="1"/>
    <col min="6" max="6" width="27.7109375" bestFit="1" customWidth="1"/>
    <col min="7" max="7" width="28.42578125" bestFit="1" customWidth="1"/>
  </cols>
  <sheetData>
    <row r="1" spans="1:7" ht="15.75" x14ac:dyDescent="0.25">
      <c r="A1" s="4" t="s">
        <v>187</v>
      </c>
    </row>
    <row r="2" spans="1:7" x14ac:dyDescent="0.25">
      <c r="A2" s="5" t="s">
        <v>72</v>
      </c>
    </row>
    <row r="3" spans="1:7" x14ac:dyDescent="0.25">
      <c r="A3" s="5" t="s">
        <v>73</v>
      </c>
    </row>
    <row r="4" spans="1:7" x14ac:dyDescent="0.25">
      <c r="A4" s="5" t="s">
        <v>81</v>
      </c>
    </row>
    <row r="5" spans="1:7" x14ac:dyDescent="0.25">
      <c r="A5" s="5" t="s">
        <v>80</v>
      </c>
    </row>
    <row r="6" spans="1:7" x14ac:dyDescent="0.25">
      <c r="A6" s="2"/>
    </row>
    <row r="7" spans="1:7" x14ac:dyDescent="0.25">
      <c r="A7" s="20" t="s">
        <v>122</v>
      </c>
    </row>
    <row r="8" spans="1:7" x14ac:dyDescent="0.25">
      <c r="A8" s="20" t="s">
        <v>123</v>
      </c>
    </row>
    <row r="9" spans="1:7" x14ac:dyDescent="0.25">
      <c r="A9" s="7" t="s">
        <v>185</v>
      </c>
    </row>
    <row r="10" spans="1:7" s="13" customFormat="1" x14ac:dyDescent="0.25">
      <c r="A10" s="21" t="s">
        <v>2</v>
      </c>
      <c r="B10" s="21" t="s">
        <v>0</v>
      </c>
      <c r="C10" s="21" t="s">
        <v>101</v>
      </c>
      <c r="D10" s="21" t="s">
        <v>1</v>
      </c>
      <c r="E10" s="21" t="s">
        <v>76</v>
      </c>
      <c r="F10" s="21" t="s">
        <v>77</v>
      </c>
      <c r="G10" s="21" t="s">
        <v>69</v>
      </c>
    </row>
    <row r="11" spans="1:7" x14ac:dyDescent="0.25">
      <c r="A11" s="15" t="s">
        <v>3</v>
      </c>
      <c r="B11" s="15" t="s">
        <v>4</v>
      </c>
      <c r="C11" s="15" t="s">
        <v>102</v>
      </c>
      <c r="D11" s="15" t="s">
        <v>5</v>
      </c>
      <c r="E11" s="25">
        <v>33587</v>
      </c>
      <c r="F11" s="25">
        <v>6225</v>
      </c>
      <c r="G11" s="25">
        <v>39812</v>
      </c>
    </row>
    <row r="12" spans="1:7" x14ac:dyDescent="0.25">
      <c r="A12" s="15" t="s">
        <v>6</v>
      </c>
      <c r="B12" s="15" t="s">
        <v>7</v>
      </c>
      <c r="C12" s="15" t="s">
        <v>103</v>
      </c>
      <c r="D12" s="15" t="s">
        <v>8</v>
      </c>
      <c r="E12" s="25">
        <v>2122</v>
      </c>
      <c r="F12" s="25">
        <v>19250</v>
      </c>
      <c r="G12" s="25">
        <v>21372</v>
      </c>
    </row>
    <row r="13" spans="1:7" x14ac:dyDescent="0.25">
      <c r="A13" s="15" t="s">
        <v>193</v>
      </c>
      <c r="B13" s="15" t="s">
        <v>10</v>
      </c>
      <c r="C13" s="15" t="s">
        <v>104</v>
      </c>
      <c r="D13" s="15" t="s">
        <v>8</v>
      </c>
      <c r="E13" s="25">
        <v>25599</v>
      </c>
      <c r="F13" s="25">
        <v>16916</v>
      </c>
      <c r="G13" s="25">
        <v>42515</v>
      </c>
    </row>
    <row r="14" spans="1:7" x14ac:dyDescent="0.25">
      <c r="A14" s="15" t="s">
        <v>14</v>
      </c>
      <c r="B14" s="15" t="s">
        <v>10</v>
      </c>
      <c r="C14" s="15" t="s">
        <v>104</v>
      </c>
      <c r="D14" s="15" t="s">
        <v>8</v>
      </c>
      <c r="E14" s="25">
        <v>38711</v>
      </c>
      <c r="F14" s="25">
        <v>9999</v>
      </c>
      <c r="G14" s="25">
        <v>48710</v>
      </c>
    </row>
    <row r="15" spans="1:7" x14ac:dyDescent="0.25">
      <c r="A15" s="15" t="s">
        <v>16</v>
      </c>
      <c r="B15" s="15" t="s">
        <v>17</v>
      </c>
      <c r="C15" s="15" t="s">
        <v>104</v>
      </c>
      <c r="D15" s="15" t="s">
        <v>8</v>
      </c>
      <c r="E15" s="25">
        <v>28688</v>
      </c>
      <c r="F15" s="25">
        <v>68289</v>
      </c>
      <c r="G15" s="25">
        <v>96977</v>
      </c>
    </row>
    <row r="16" spans="1:7" x14ac:dyDescent="0.25">
      <c r="A16" s="15" t="s">
        <v>164</v>
      </c>
      <c r="B16" s="15" t="s">
        <v>39</v>
      </c>
      <c r="C16" s="15" t="s">
        <v>108</v>
      </c>
      <c r="D16" s="15" t="s">
        <v>8</v>
      </c>
      <c r="E16" s="25">
        <v>4599</v>
      </c>
      <c r="F16" s="25">
        <v>6774</v>
      </c>
      <c r="G16" s="25">
        <v>11373</v>
      </c>
    </row>
    <row r="17" spans="1:7" x14ac:dyDescent="0.25">
      <c r="A17" s="15" t="s">
        <v>165</v>
      </c>
      <c r="B17" s="15" t="s">
        <v>39</v>
      </c>
      <c r="C17" s="15" t="s">
        <v>108</v>
      </c>
      <c r="D17" s="15" t="s">
        <v>8</v>
      </c>
      <c r="E17" s="25"/>
      <c r="F17" s="25">
        <v>4464</v>
      </c>
      <c r="G17" s="25">
        <v>4464</v>
      </c>
    </row>
    <row r="18" spans="1:7" x14ac:dyDescent="0.25">
      <c r="A18" s="15" t="s">
        <v>130</v>
      </c>
      <c r="B18" s="15" t="s">
        <v>18</v>
      </c>
      <c r="C18" s="15" t="s">
        <v>105</v>
      </c>
      <c r="D18" s="15" t="s">
        <v>8</v>
      </c>
      <c r="E18" s="25">
        <v>9993</v>
      </c>
      <c r="F18" s="25">
        <v>4735</v>
      </c>
      <c r="G18" s="25">
        <v>14728</v>
      </c>
    </row>
    <row r="19" spans="1:7" x14ac:dyDescent="0.25">
      <c r="A19" s="15" t="s">
        <v>156</v>
      </c>
      <c r="B19" s="15" t="s">
        <v>10</v>
      </c>
      <c r="C19" s="15" t="s">
        <v>104</v>
      </c>
      <c r="D19" s="15" t="s">
        <v>8</v>
      </c>
      <c r="E19" s="25"/>
      <c r="F19" s="25">
        <v>5956</v>
      </c>
      <c r="G19" s="25">
        <v>5956</v>
      </c>
    </row>
    <row r="20" spans="1:7" x14ac:dyDescent="0.25">
      <c r="A20" s="15" t="s">
        <v>157</v>
      </c>
      <c r="B20" s="15" t="s">
        <v>10</v>
      </c>
      <c r="C20" s="15" t="s">
        <v>104</v>
      </c>
      <c r="D20" s="15" t="s">
        <v>8</v>
      </c>
      <c r="E20" s="25">
        <v>15297</v>
      </c>
      <c r="F20" s="25">
        <v>21320</v>
      </c>
      <c r="G20" s="25">
        <v>36617</v>
      </c>
    </row>
    <row r="21" spans="1:7" x14ac:dyDescent="0.25">
      <c r="A21" s="15" t="s">
        <v>19</v>
      </c>
      <c r="B21" s="15" t="s">
        <v>15</v>
      </c>
      <c r="C21" s="15" t="s">
        <v>106</v>
      </c>
      <c r="D21" s="15" t="s">
        <v>5</v>
      </c>
      <c r="E21" s="25">
        <v>917</v>
      </c>
      <c r="F21" s="25">
        <v>890</v>
      </c>
      <c r="G21" s="25">
        <v>1807</v>
      </c>
    </row>
    <row r="22" spans="1:7" x14ac:dyDescent="0.25">
      <c r="A22" s="15" t="s">
        <v>131</v>
      </c>
      <c r="B22" s="15" t="s">
        <v>20</v>
      </c>
      <c r="C22" s="15" t="s">
        <v>104</v>
      </c>
      <c r="D22" s="15" t="s">
        <v>8</v>
      </c>
      <c r="E22" s="25">
        <v>2855</v>
      </c>
      <c r="F22" s="25">
        <v>5598</v>
      </c>
      <c r="G22" s="25">
        <v>8453</v>
      </c>
    </row>
    <row r="23" spans="1:7" x14ac:dyDescent="0.25">
      <c r="A23" s="15" t="s">
        <v>125</v>
      </c>
      <c r="B23" s="15" t="s">
        <v>13</v>
      </c>
      <c r="C23" s="15" t="s">
        <v>107</v>
      </c>
      <c r="D23" s="15" t="s">
        <v>8</v>
      </c>
      <c r="E23" s="25">
        <v>11635</v>
      </c>
      <c r="F23" s="25">
        <v>4846</v>
      </c>
      <c r="G23" s="25">
        <v>16481</v>
      </c>
    </row>
    <row r="24" spans="1:7" x14ac:dyDescent="0.25">
      <c r="A24" s="15" t="s">
        <v>124</v>
      </c>
      <c r="B24" s="15" t="s">
        <v>13</v>
      </c>
      <c r="C24" s="15" t="s">
        <v>107</v>
      </c>
      <c r="D24" s="15" t="s">
        <v>8</v>
      </c>
      <c r="E24" s="25">
        <v>9108</v>
      </c>
      <c r="F24" s="25">
        <v>2210</v>
      </c>
      <c r="G24" s="25">
        <v>11318</v>
      </c>
    </row>
    <row r="25" spans="1:7" x14ac:dyDescent="0.25">
      <c r="A25" s="15" t="s">
        <v>166</v>
      </c>
      <c r="B25" s="15" t="s">
        <v>22</v>
      </c>
      <c r="C25" s="15" t="s">
        <v>108</v>
      </c>
      <c r="D25" s="15" t="s">
        <v>8</v>
      </c>
      <c r="E25" s="25"/>
      <c r="F25" s="25">
        <v>16049</v>
      </c>
      <c r="G25" s="25">
        <v>16049</v>
      </c>
    </row>
    <row r="26" spans="1:7" x14ac:dyDescent="0.25">
      <c r="A26" s="15" t="s">
        <v>24</v>
      </c>
      <c r="B26" s="15" t="s">
        <v>25</v>
      </c>
      <c r="C26" s="15" t="s">
        <v>109</v>
      </c>
      <c r="D26" s="15" t="s">
        <v>8</v>
      </c>
      <c r="E26" s="25">
        <v>7802</v>
      </c>
      <c r="F26" s="25">
        <v>11933</v>
      </c>
      <c r="G26" s="25">
        <v>19735</v>
      </c>
    </row>
    <row r="27" spans="1:7" x14ac:dyDescent="0.25">
      <c r="A27" s="15" t="s">
        <v>126</v>
      </c>
      <c r="B27" s="15" t="s">
        <v>9</v>
      </c>
      <c r="C27" s="15" t="s">
        <v>110</v>
      </c>
      <c r="D27" s="15" t="s">
        <v>8</v>
      </c>
      <c r="E27" s="25"/>
      <c r="F27" s="25">
        <v>5217</v>
      </c>
      <c r="G27" s="25">
        <v>5217</v>
      </c>
    </row>
    <row r="28" spans="1:7" x14ac:dyDescent="0.25">
      <c r="A28" s="15" t="s">
        <v>133</v>
      </c>
      <c r="B28" s="15" t="s">
        <v>9</v>
      </c>
      <c r="C28" s="15" t="s">
        <v>110</v>
      </c>
      <c r="D28" s="15" t="s">
        <v>8</v>
      </c>
      <c r="E28" s="25">
        <v>2554</v>
      </c>
      <c r="F28" s="25">
        <v>19359</v>
      </c>
      <c r="G28" s="25">
        <v>21913</v>
      </c>
    </row>
    <row r="29" spans="1:7" x14ac:dyDescent="0.25">
      <c r="A29" s="15" t="s">
        <v>194</v>
      </c>
      <c r="B29" s="15" t="s">
        <v>26</v>
      </c>
      <c r="C29" s="15" t="s">
        <v>104</v>
      </c>
      <c r="D29" s="15" t="s">
        <v>8</v>
      </c>
      <c r="E29" s="25">
        <v>4016</v>
      </c>
      <c r="F29" s="25">
        <v>4236</v>
      </c>
      <c r="G29" s="25">
        <v>8252</v>
      </c>
    </row>
    <row r="30" spans="1:7" x14ac:dyDescent="0.25">
      <c r="A30" s="15" t="s">
        <v>28</v>
      </c>
      <c r="B30" s="15" t="s">
        <v>27</v>
      </c>
      <c r="C30" s="15" t="s">
        <v>111</v>
      </c>
      <c r="D30" s="15" t="s">
        <v>8</v>
      </c>
      <c r="E30" s="25">
        <v>921</v>
      </c>
      <c r="F30" s="25">
        <v>1463</v>
      </c>
      <c r="G30" s="25">
        <v>2384</v>
      </c>
    </row>
    <row r="31" spans="1:7" x14ac:dyDescent="0.25">
      <c r="A31" s="15" t="s">
        <v>30</v>
      </c>
      <c r="B31" s="15" t="s">
        <v>29</v>
      </c>
      <c r="C31" s="15" t="s">
        <v>112</v>
      </c>
      <c r="D31" s="15" t="s">
        <v>8</v>
      </c>
      <c r="E31" s="25">
        <v>1726</v>
      </c>
      <c r="F31" s="25">
        <v>4678</v>
      </c>
      <c r="G31" s="25">
        <v>6404</v>
      </c>
    </row>
    <row r="32" spans="1:7" x14ac:dyDescent="0.25">
      <c r="A32" s="15" t="s">
        <v>127</v>
      </c>
      <c r="B32" s="15" t="s">
        <v>10</v>
      </c>
      <c r="C32" s="15" t="s">
        <v>104</v>
      </c>
      <c r="D32" s="15" t="s">
        <v>8</v>
      </c>
      <c r="E32" s="25">
        <v>252422</v>
      </c>
      <c r="F32" s="25">
        <v>157751</v>
      </c>
      <c r="G32" s="25">
        <v>410173</v>
      </c>
    </row>
    <row r="33" spans="1:7" x14ac:dyDescent="0.25">
      <c r="A33" s="15" t="s">
        <v>128</v>
      </c>
      <c r="B33" s="15" t="s">
        <v>10</v>
      </c>
      <c r="C33" s="15" t="s">
        <v>104</v>
      </c>
      <c r="D33" s="15" t="s">
        <v>8</v>
      </c>
      <c r="E33" s="25">
        <v>65489</v>
      </c>
      <c r="F33" s="25">
        <v>82279</v>
      </c>
      <c r="G33" s="25">
        <v>147768</v>
      </c>
    </row>
    <row r="34" spans="1:7" x14ac:dyDescent="0.25">
      <c r="A34" s="15" t="s">
        <v>129</v>
      </c>
      <c r="B34" s="15" t="s">
        <v>10</v>
      </c>
      <c r="C34" s="15" t="s">
        <v>104</v>
      </c>
      <c r="D34" s="15" t="s">
        <v>8</v>
      </c>
      <c r="E34" s="25">
        <v>15299</v>
      </c>
      <c r="F34" s="25">
        <v>12767</v>
      </c>
      <c r="G34" s="25">
        <v>28066</v>
      </c>
    </row>
    <row r="35" spans="1:7" x14ac:dyDescent="0.25">
      <c r="A35" s="15" t="s">
        <v>195</v>
      </c>
      <c r="B35" s="15" t="s">
        <v>31</v>
      </c>
      <c r="C35" s="15" t="s">
        <v>103</v>
      </c>
      <c r="D35" s="15" t="s">
        <v>8</v>
      </c>
      <c r="E35" s="25">
        <v>616</v>
      </c>
      <c r="F35" s="25">
        <v>16660</v>
      </c>
      <c r="G35" s="25">
        <v>17276</v>
      </c>
    </row>
    <row r="36" spans="1:7" x14ac:dyDescent="0.25">
      <c r="A36" s="15" t="s">
        <v>196</v>
      </c>
      <c r="B36" s="15" t="s">
        <v>32</v>
      </c>
      <c r="C36" s="15" t="s">
        <v>104</v>
      </c>
      <c r="D36" s="15" t="s">
        <v>5</v>
      </c>
      <c r="E36" s="25">
        <v>2226</v>
      </c>
      <c r="F36" s="25">
        <v>7082</v>
      </c>
      <c r="G36" s="25">
        <v>9308</v>
      </c>
    </row>
    <row r="37" spans="1:7" x14ac:dyDescent="0.25">
      <c r="A37" s="15" t="s">
        <v>34</v>
      </c>
      <c r="B37" s="15" t="s">
        <v>33</v>
      </c>
      <c r="C37" s="15" t="s">
        <v>113</v>
      </c>
      <c r="D37" s="15" t="s">
        <v>8</v>
      </c>
      <c r="E37" s="25">
        <v>5791</v>
      </c>
      <c r="F37" s="25">
        <v>9681</v>
      </c>
      <c r="G37" s="25">
        <v>15472</v>
      </c>
    </row>
    <row r="38" spans="1:7" x14ac:dyDescent="0.25">
      <c r="A38" s="15" t="s">
        <v>36</v>
      </c>
      <c r="B38" s="15" t="s">
        <v>35</v>
      </c>
      <c r="C38" s="15" t="s">
        <v>105</v>
      </c>
      <c r="D38" s="15" t="s">
        <v>8</v>
      </c>
      <c r="E38" s="25">
        <v>8645</v>
      </c>
      <c r="F38" s="25">
        <v>5328</v>
      </c>
      <c r="G38" s="25">
        <v>13973</v>
      </c>
    </row>
    <row r="39" spans="1:7" x14ac:dyDescent="0.25">
      <c r="A39" s="15" t="s">
        <v>134</v>
      </c>
      <c r="B39" s="15" t="s">
        <v>38</v>
      </c>
      <c r="C39" s="15" t="s">
        <v>113</v>
      </c>
      <c r="D39" s="15" t="s">
        <v>8</v>
      </c>
      <c r="E39" s="25">
        <v>739</v>
      </c>
      <c r="F39" s="25">
        <v>938</v>
      </c>
      <c r="G39" s="25">
        <v>1677</v>
      </c>
    </row>
    <row r="40" spans="1:7" x14ac:dyDescent="0.25">
      <c r="A40" s="15" t="s">
        <v>198</v>
      </c>
      <c r="B40" s="15" t="s">
        <v>38</v>
      </c>
      <c r="C40" s="15" t="s">
        <v>113</v>
      </c>
      <c r="D40" s="15" t="s">
        <v>8</v>
      </c>
      <c r="E40" s="25">
        <v>199</v>
      </c>
      <c r="F40" s="25">
        <v>375</v>
      </c>
      <c r="G40" s="25">
        <v>574</v>
      </c>
    </row>
    <row r="41" spans="1:7" x14ac:dyDescent="0.25">
      <c r="A41" s="15" t="s">
        <v>137</v>
      </c>
      <c r="B41" s="15" t="s">
        <v>40</v>
      </c>
      <c r="C41" s="15" t="s">
        <v>114</v>
      </c>
      <c r="D41" s="15" t="s">
        <v>8</v>
      </c>
      <c r="E41" s="25"/>
      <c r="F41" s="25">
        <v>30302</v>
      </c>
      <c r="G41" s="25">
        <v>30302</v>
      </c>
    </row>
    <row r="42" spans="1:7" x14ac:dyDescent="0.25">
      <c r="A42" s="15" t="s">
        <v>161</v>
      </c>
      <c r="B42" s="15" t="s">
        <v>41</v>
      </c>
      <c r="C42" s="15" t="s">
        <v>115</v>
      </c>
      <c r="D42" s="15" t="s">
        <v>8</v>
      </c>
      <c r="E42" s="25">
        <v>882</v>
      </c>
      <c r="F42" s="25">
        <v>4103</v>
      </c>
      <c r="G42" s="25">
        <v>4985</v>
      </c>
    </row>
    <row r="43" spans="1:7" x14ac:dyDescent="0.25">
      <c r="A43" s="15" t="s">
        <v>162</v>
      </c>
      <c r="B43" s="15" t="s">
        <v>41</v>
      </c>
      <c r="C43" s="15" t="s">
        <v>115</v>
      </c>
      <c r="D43" s="15" t="s">
        <v>11</v>
      </c>
      <c r="E43" s="25">
        <v>544</v>
      </c>
      <c r="F43" s="25">
        <v>828</v>
      </c>
      <c r="G43" s="25">
        <v>1372</v>
      </c>
    </row>
    <row r="44" spans="1:7" x14ac:dyDescent="0.25">
      <c r="A44" s="15" t="s">
        <v>163</v>
      </c>
      <c r="B44" s="15" t="s">
        <v>23</v>
      </c>
      <c r="C44" s="15" t="s">
        <v>119</v>
      </c>
      <c r="D44" s="15" t="s">
        <v>8</v>
      </c>
      <c r="E44" s="25">
        <v>2011</v>
      </c>
      <c r="F44" s="25">
        <v>4740</v>
      </c>
      <c r="G44" s="25">
        <v>6751</v>
      </c>
    </row>
    <row r="45" spans="1:7" x14ac:dyDescent="0.25">
      <c r="A45" s="15" t="s">
        <v>199</v>
      </c>
      <c r="B45" s="15" t="s">
        <v>43</v>
      </c>
      <c r="C45" s="15" t="s">
        <v>114</v>
      </c>
      <c r="D45" s="15" t="s">
        <v>8</v>
      </c>
      <c r="E45" s="25">
        <v>2356</v>
      </c>
      <c r="F45" s="25">
        <v>1826</v>
      </c>
      <c r="G45" s="25">
        <v>4182</v>
      </c>
    </row>
    <row r="46" spans="1:7" x14ac:dyDescent="0.25">
      <c r="A46" s="15" t="s">
        <v>140</v>
      </c>
      <c r="B46" s="15" t="s">
        <v>43</v>
      </c>
      <c r="C46" s="15" t="s">
        <v>114</v>
      </c>
      <c r="D46" s="15" t="s">
        <v>8</v>
      </c>
      <c r="E46" s="25"/>
      <c r="F46" s="25">
        <v>599</v>
      </c>
      <c r="G46" s="25">
        <v>599</v>
      </c>
    </row>
    <row r="47" spans="1:7" x14ac:dyDescent="0.25">
      <c r="A47" s="15" t="s">
        <v>44</v>
      </c>
      <c r="B47" s="15" t="s">
        <v>45</v>
      </c>
      <c r="C47" s="15" t="s">
        <v>116</v>
      </c>
      <c r="D47" s="15" t="s">
        <v>8</v>
      </c>
      <c r="E47" s="25">
        <v>35845</v>
      </c>
      <c r="F47" s="25">
        <v>35976</v>
      </c>
      <c r="G47" s="25">
        <v>71821</v>
      </c>
    </row>
    <row r="48" spans="1:7" x14ac:dyDescent="0.25">
      <c r="A48" s="15" t="s">
        <v>79</v>
      </c>
      <c r="B48" s="15" t="s">
        <v>65</v>
      </c>
      <c r="C48" s="15" t="s">
        <v>117</v>
      </c>
      <c r="D48" s="15" t="s">
        <v>8</v>
      </c>
      <c r="E48" s="25">
        <v>4309</v>
      </c>
      <c r="F48" s="25">
        <v>11377</v>
      </c>
      <c r="G48" s="25">
        <v>15686</v>
      </c>
    </row>
    <row r="49" spans="1:7" x14ac:dyDescent="0.25">
      <c r="A49" s="15" t="s">
        <v>167</v>
      </c>
      <c r="B49" s="15" t="s">
        <v>65</v>
      </c>
      <c r="C49" s="15" t="s">
        <v>117</v>
      </c>
      <c r="D49" s="15" t="s">
        <v>8</v>
      </c>
      <c r="E49" s="25">
        <v>527</v>
      </c>
      <c r="F49" s="25">
        <v>6271</v>
      </c>
      <c r="G49" s="25">
        <v>6798</v>
      </c>
    </row>
    <row r="50" spans="1:7" x14ac:dyDescent="0.25">
      <c r="A50" s="15" t="s">
        <v>168</v>
      </c>
      <c r="B50" s="15" t="s">
        <v>47</v>
      </c>
      <c r="C50" s="15" t="s">
        <v>118</v>
      </c>
      <c r="D50" s="15" t="s">
        <v>8</v>
      </c>
      <c r="E50" s="25">
        <v>5052</v>
      </c>
      <c r="F50" s="25">
        <v>3541</v>
      </c>
      <c r="G50" s="25">
        <v>8593</v>
      </c>
    </row>
    <row r="51" spans="1:7" x14ac:dyDescent="0.25">
      <c r="A51" s="15" t="s">
        <v>142</v>
      </c>
      <c r="B51" s="15" t="s">
        <v>48</v>
      </c>
      <c r="C51" s="15" t="s">
        <v>115</v>
      </c>
      <c r="D51" s="15" t="s">
        <v>8</v>
      </c>
      <c r="E51" s="25"/>
      <c r="F51" s="25">
        <v>5720</v>
      </c>
      <c r="G51" s="25">
        <v>5720</v>
      </c>
    </row>
    <row r="52" spans="1:7" x14ac:dyDescent="0.25">
      <c r="A52" s="15" t="s">
        <v>202</v>
      </c>
      <c r="B52" s="15" t="s">
        <v>48</v>
      </c>
      <c r="C52" s="15" t="s">
        <v>115</v>
      </c>
      <c r="D52" s="15" t="s">
        <v>8</v>
      </c>
      <c r="E52" s="25">
        <v>10825</v>
      </c>
      <c r="F52" s="25">
        <v>24936</v>
      </c>
      <c r="G52" s="25">
        <v>35761</v>
      </c>
    </row>
    <row r="53" spans="1:7" x14ac:dyDescent="0.25">
      <c r="A53" s="15" t="s">
        <v>49</v>
      </c>
      <c r="B53" s="15" t="s">
        <v>50</v>
      </c>
      <c r="C53" s="15" t="s">
        <v>102</v>
      </c>
      <c r="D53" s="15" t="s">
        <v>8</v>
      </c>
      <c r="E53" s="25"/>
      <c r="F53" s="25">
        <v>6820</v>
      </c>
      <c r="G53" s="25">
        <v>6820</v>
      </c>
    </row>
    <row r="54" spans="1:7" x14ac:dyDescent="0.25">
      <c r="A54" s="15" t="s">
        <v>51</v>
      </c>
      <c r="B54" s="15" t="s">
        <v>41</v>
      </c>
      <c r="C54" s="15" t="s">
        <v>115</v>
      </c>
      <c r="D54" s="15" t="s">
        <v>8</v>
      </c>
      <c r="E54" s="25">
        <v>1861</v>
      </c>
      <c r="F54" s="25">
        <v>5586</v>
      </c>
      <c r="G54" s="25">
        <v>7447</v>
      </c>
    </row>
    <row r="55" spans="1:7" x14ac:dyDescent="0.25">
      <c r="A55" s="15" t="s">
        <v>143</v>
      </c>
      <c r="B55" s="15" t="s">
        <v>52</v>
      </c>
      <c r="C55" s="15" t="s">
        <v>107</v>
      </c>
      <c r="D55" s="15" t="s">
        <v>8</v>
      </c>
      <c r="E55" s="25">
        <v>2485</v>
      </c>
      <c r="F55" s="25">
        <v>6979</v>
      </c>
      <c r="G55" s="25">
        <v>9464</v>
      </c>
    </row>
    <row r="56" spans="1:7" x14ac:dyDescent="0.25">
      <c r="A56" s="15" t="s">
        <v>54</v>
      </c>
      <c r="B56" s="15" t="s">
        <v>37</v>
      </c>
      <c r="C56" s="15" t="s">
        <v>103</v>
      </c>
      <c r="D56" s="15" t="s">
        <v>8</v>
      </c>
      <c r="E56" s="25">
        <v>7310</v>
      </c>
      <c r="F56" s="25">
        <v>26968</v>
      </c>
      <c r="G56" s="25">
        <v>34278</v>
      </c>
    </row>
    <row r="57" spans="1:7" x14ac:dyDescent="0.25">
      <c r="A57" s="15" t="s">
        <v>56</v>
      </c>
      <c r="B57" s="15" t="s">
        <v>55</v>
      </c>
      <c r="C57" s="15" t="s">
        <v>102</v>
      </c>
      <c r="D57" s="15" t="s">
        <v>8</v>
      </c>
      <c r="E57" s="25">
        <v>10200</v>
      </c>
      <c r="F57" s="25">
        <v>8430</v>
      </c>
      <c r="G57" s="25">
        <v>18630</v>
      </c>
    </row>
    <row r="58" spans="1:7" x14ac:dyDescent="0.25">
      <c r="A58" s="15" t="s">
        <v>57</v>
      </c>
      <c r="B58" s="15" t="s">
        <v>15</v>
      </c>
      <c r="C58" s="15" t="s">
        <v>106</v>
      </c>
      <c r="D58" s="15" t="s">
        <v>8</v>
      </c>
      <c r="E58" s="25">
        <v>51293</v>
      </c>
      <c r="F58" s="25">
        <v>14808</v>
      </c>
      <c r="G58" s="25">
        <v>66101</v>
      </c>
    </row>
    <row r="59" spans="1:7" x14ac:dyDescent="0.25">
      <c r="A59" s="15" t="s">
        <v>144</v>
      </c>
      <c r="B59" s="15" t="s">
        <v>58</v>
      </c>
      <c r="C59" s="15" t="s">
        <v>106</v>
      </c>
      <c r="D59" s="15" t="s">
        <v>8</v>
      </c>
      <c r="E59" s="25">
        <v>24131</v>
      </c>
      <c r="F59" s="25">
        <v>3701</v>
      </c>
      <c r="G59" s="25">
        <v>27832</v>
      </c>
    </row>
    <row r="60" spans="1:7" x14ac:dyDescent="0.25">
      <c r="A60" s="15" t="s">
        <v>145</v>
      </c>
      <c r="B60" s="15" t="s">
        <v>10</v>
      </c>
      <c r="C60" s="15" t="s">
        <v>104</v>
      </c>
      <c r="D60" s="15" t="s">
        <v>8</v>
      </c>
      <c r="E60" s="25"/>
      <c r="F60" s="25"/>
      <c r="G60" s="25"/>
    </row>
    <row r="61" spans="1:7" x14ac:dyDescent="0.25">
      <c r="A61" s="15" t="s">
        <v>60</v>
      </c>
      <c r="B61" s="15" t="s">
        <v>10</v>
      </c>
      <c r="C61" s="15" t="s">
        <v>104</v>
      </c>
      <c r="D61" s="15" t="s">
        <v>12</v>
      </c>
      <c r="E61" s="25">
        <v>8566</v>
      </c>
      <c r="F61" s="25">
        <v>12251</v>
      </c>
      <c r="G61" s="25">
        <v>20817</v>
      </c>
    </row>
    <row r="62" spans="1:7" x14ac:dyDescent="0.25">
      <c r="A62" s="15" t="s">
        <v>61</v>
      </c>
      <c r="B62" s="15" t="s">
        <v>62</v>
      </c>
      <c r="C62" s="15" t="s">
        <v>103</v>
      </c>
      <c r="D62" s="15" t="s">
        <v>8</v>
      </c>
      <c r="E62" s="25">
        <v>4220</v>
      </c>
      <c r="F62" s="25">
        <v>1037</v>
      </c>
      <c r="G62" s="25">
        <v>5257</v>
      </c>
    </row>
    <row r="63" spans="1:7" x14ac:dyDescent="0.25">
      <c r="A63" s="15" t="s">
        <v>146</v>
      </c>
      <c r="B63" s="15" t="s">
        <v>15</v>
      </c>
      <c r="C63" s="15" t="s">
        <v>106</v>
      </c>
      <c r="D63" s="15" t="s">
        <v>12</v>
      </c>
      <c r="E63" s="25">
        <v>21646</v>
      </c>
      <c r="F63" s="25">
        <v>10208</v>
      </c>
      <c r="G63" s="25">
        <v>31854</v>
      </c>
    </row>
    <row r="64" spans="1:7" x14ac:dyDescent="0.25">
      <c r="A64" s="15" t="s">
        <v>203</v>
      </c>
      <c r="B64" s="15" t="s">
        <v>15</v>
      </c>
      <c r="C64" s="15" t="s">
        <v>106</v>
      </c>
      <c r="D64" s="15" t="s">
        <v>8</v>
      </c>
      <c r="E64" s="25">
        <v>14004</v>
      </c>
      <c r="F64" s="25">
        <v>14185</v>
      </c>
      <c r="G64" s="25">
        <v>28189</v>
      </c>
    </row>
    <row r="65" spans="1:7" x14ac:dyDescent="0.25">
      <c r="A65" s="15" t="s">
        <v>147</v>
      </c>
      <c r="B65" s="15" t="s">
        <v>15</v>
      </c>
      <c r="C65" s="15" t="s">
        <v>106</v>
      </c>
      <c r="D65" s="15" t="s">
        <v>8</v>
      </c>
      <c r="E65" s="25">
        <v>4386</v>
      </c>
      <c r="F65" s="25">
        <v>14615</v>
      </c>
      <c r="G65" s="25">
        <v>19001</v>
      </c>
    </row>
    <row r="66" spans="1:7" x14ac:dyDescent="0.25">
      <c r="A66" s="15" t="s">
        <v>169</v>
      </c>
      <c r="B66" s="15" t="s">
        <v>65</v>
      </c>
      <c r="C66" s="15" t="s">
        <v>117</v>
      </c>
      <c r="D66" s="15" t="s">
        <v>8</v>
      </c>
      <c r="E66" s="25">
        <v>2458</v>
      </c>
      <c r="F66" s="25">
        <v>6193</v>
      </c>
      <c r="G66" s="25">
        <v>8651</v>
      </c>
    </row>
    <row r="67" spans="1:7" x14ac:dyDescent="0.25">
      <c r="A67" s="15" t="s">
        <v>66</v>
      </c>
      <c r="B67" s="15" t="s">
        <v>65</v>
      </c>
      <c r="C67" s="15" t="s">
        <v>117</v>
      </c>
      <c r="D67" s="15" t="s">
        <v>8</v>
      </c>
      <c r="E67" s="25">
        <v>5943</v>
      </c>
      <c r="F67" s="25">
        <v>5067</v>
      </c>
      <c r="G67" s="25">
        <v>11010</v>
      </c>
    </row>
    <row r="68" spans="1:7" x14ac:dyDescent="0.25">
      <c r="A68" s="15" t="s">
        <v>148</v>
      </c>
      <c r="B68" s="15" t="s">
        <v>4</v>
      </c>
      <c r="C68" s="15" t="s">
        <v>102</v>
      </c>
      <c r="D68" s="15" t="s">
        <v>8</v>
      </c>
      <c r="E68" s="25">
        <v>14588</v>
      </c>
      <c r="F68" s="25">
        <v>15935</v>
      </c>
      <c r="G68" s="25">
        <v>30523</v>
      </c>
    </row>
    <row r="69" spans="1:7" x14ac:dyDescent="0.25">
      <c r="A69" s="15" t="s">
        <v>63</v>
      </c>
      <c r="B69" s="15" t="s">
        <v>4</v>
      </c>
      <c r="C69" s="15" t="s">
        <v>102</v>
      </c>
      <c r="D69" s="15" t="s">
        <v>8</v>
      </c>
      <c r="E69" s="25">
        <v>14144</v>
      </c>
      <c r="F69" s="25">
        <v>18748</v>
      </c>
      <c r="G69" s="25">
        <v>32892</v>
      </c>
    </row>
    <row r="70" spans="1:7" x14ac:dyDescent="0.25">
      <c r="A70" s="15" t="s">
        <v>149</v>
      </c>
      <c r="B70" s="15" t="s">
        <v>21</v>
      </c>
      <c r="C70" s="15" t="s">
        <v>104</v>
      </c>
      <c r="D70" s="15" t="s">
        <v>8</v>
      </c>
      <c r="E70" s="25">
        <v>18551</v>
      </c>
      <c r="F70" s="25">
        <v>3900</v>
      </c>
      <c r="G70" s="25">
        <v>22451</v>
      </c>
    </row>
    <row r="71" spans="1:7" x14ac:dyDescent="0.25">
      <c r="A71" s="15" t="s">
        <v>150</v>
      </c>
      <c r="B71" s="15" t="s">
        <v>21</v>
      </c>
      <c r="C71" s="15" t="s">
        <v>104</v>
      </c>
      <c r="D71" s="15" t="s">
        <v>8</v>
      </c>
      <c r="E71" s="25">
        <v>1273</v>
      </c>
      <c r="F71" s="25">
        <v>948</v>
      </c>
      <c r="G71" s="25">
        <v>2221</v>
      </c>
    </row>
    <row r="72" spans="1:7" x14ac:dyDescent="0.25">
      <c r="A72" s="15" t="s">
        <v>67</v>
      </c>
      <c r="B72" s="15" t="s">
        <v>59</v>
      </c>
      <c r="C72" s="15" t="s">
        <v>104</v>
      </c>
      <c r="D72" s="15" t="s">
        <v>8</v>
      </c>
      <c r="E72" s="25"/>
      <c r="F72" s="25">
        <v>18450</v>
      </c>
      <c r="G72" s="25">
        <v>18450</v>
      </c>
    </row>
    <row r="73" spans="1:7" x14ac:dyDescent="0.25">
      <c r="A73" s="15" t="s">
        <v>155</v>
      </c>
      <c r="B73" s="15" t="s">
        <v>68</v>
      </c>
      <c r="C73" s="15" t="s">
        <v>110</v>
      </c>
      <c r="D73" s="15" t="s">
        <v>8</v>
      </c>
      <c r="E73" s="25">
        <v>864</v>
      </c>
      <c r="F73" s="25">
        <v>1435</v>
      </c>
      <c r="G73" s="25">
        <v>2299</v>
      </c>
    </row>
    <row r="74" spans="1:7" x14ac:dyDescent="0.25">
      <c r="A74" s="15">
        <f>SUBTOTAL(103,Taulukko13[Museokohteet])</f>
        <v>63</v>
      </c>
      <c r="B74" s="15"/>
      <c r="C74" s="15"/>
      <c r="D74" s="15"/>
      <c r="E74" s="25">
        <f>SUBTOTAL(109,Taulukko13[Maksetut käynnit museokohteittain])</f>
        <v>821830</v>
      </c>
      <c r="F74" s="25">
        <f>SUBTOTAL(109,Taulukko13[Ilmaiskäynnit museokohteittain])</f>
        <v>859751</v>
      </c>
      <c r="G74" s="25">
        <f>SUBTOTAL(109,Taulukko13[Kaikki käynnit museokohteittain])</f>
        <v>1681581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74"/>
  <sheetViews>
    <sheetView workbookViewId="0">
      <selection activeCell="C13" sqref="C13"/>
    </sheetView>
  </sheetViews>
  <sheetFormatPr defaultColWidth="9.140625" defaultRowHeight="15" x14ac:dyDescent="0.25"/>
  <cols>
    <col min="1" max="1" width="67.7109375" customWidth="1"/>
    <col min="2" max="2" width="19.7109375" customWidth="1"/>
    <col min="3" max="4" width="25.140625" bestFit="1" customWidth="1"/>
    <col min="5" max="5" width="40" bestFit="1" customWidth="1"/>
    <col min="6" max="6" width="36.7109375" bestFit="1" customWidth="1"/>
    <col min="7" max="7" width="28.42578125" bestFit="1" customWidth="1"/>
  </cols>
  <sheetData>
    <row r="1" spans="1:7" ht="15.75" x14ac:dyDescent="0.25">
      <c r="A1" s="4" t="s">
        <v>188</v>
      </c>
    </row>
    <row r="2" spans="1:7" x14ac:dyDescent="0.25">
      <c r="A2" s="5" t="s">
        <v>72</v>
      </c>
    </row>
    <row r="3" spans="1:7" x14ac:dyDescent="0.25">
      <c r="A3" s="5" t="s">
        <v>73</v>
      </c>
    </row>
    <row r="4" spans="1:7" x14ac:dyDescent="0.25">
      <c r="A4" s="5" t="s">
        <v>82</v>
      </c>
    </row>
    <row r="5" spans="1:7" x14ac:dyDescent="0.25">
      <c r="A5" s="5" t="s">
        <v>80</v>
      </c>
    </row>
    <row r="6" spans="1:7" x14ac:dyDescent="0.25">
      <c r="A6" s="2"/>
    </row>
    <row r="7" spans="1:7" x14ac:dyDescent="0.25">
      <c r="A7" s="20" t="s">
        <v>122</v>
      </c>
    </row>
    <row r="8" spans="1:7" x14ac:dyDescent="0.25">
      <c r="A8" s="20" t="s">
        <v>123</v>
      </c>
    </row>
    <row r="9" spans="1:7" x14ac:dyDescent="0.25">
      <c r="A9" s="7" t="s">
        <v>185</v>
      </c>
    </row>
    <row r="10" spans="1:7" x14ac:dyDescent="0.25">
      <c r="A10" s="35" t="s">
        <v>2</v>
      </c>
      <c r="B10" s="35" t="s">
        <v>0</v>
      </c>
      <c r="C10" s="35" t="s">
        <v>101</v>
      </c>
      <c r="D10" s="35" t="s">
        <v>1</v>
      </c>
      <c r="E10" s="35" t="s">
        <v>192</v>
      </c>
      <c r="F10" s="35" t="s">
        <v>70</v>
      </c>
      <c r="G10" s="35" t="s">
        <v>69</v>
      </c>
    </row>
    <row r="11" spans="1:7" x14ac:dyDescent="0.25">
      <c r="A11" s="15" t="s">
        <v>3</v>
      </c>
      <c r="B11" s="15" t="s">
        <v>4</v>
      </c>
      <c r="C11" s="15" t="s">
        <v>102</v>
      </c>
      <c r="D11" s="15" t="s">
        <v>5</v>
      </c>
      <c r="E11" s="25">
        <v>32599</v>
      </c>
      <c r="F11" s="25">
        <v>7812</v>
      </c>
      <c r="G11" s="25">
        <v>40411</v>
      </c>
    </row>
    <row r="12" spans="1:7" x14ac:dyDescent="0.25">
      <c r="A12" s="15" t="s">
        <v>6</v>
      </c>
      <c r="B12" s="15" t="s">
        <v>7</v>
      </c>
      <c r="C12" s="15" t="s">
        <v>103</v>
      </c>
      <c r="D12" s="15" t="s">
        <v>8</v>
      </c>
      <c r="E12" s="25">
        <v>1992</v>
      </c>
      <c r="F12" s="25">
        <v>17455</v>
      </c>
      <c r="G12" s="25">
        <v>19447</v>
      </c>
    </row>
    <row r="13" spans="1:7" x14ac:dyDescent="0.25">
      <c r="A13" s="15" t="s">
        <v>193</v>
      </c>
      <c r="B13" s="15" t="s">
        <v>10</v>
      </c>
      <c r="C13" s="15" t="s">
        <v>104</v>
      </c>
      <c r="D13" s="15" t="s">
        <v>8</v>
      </c>
      <c r="E13" s="25">
        <v>28390</v>
      </c>
      <c r="F13" s="25">
        <v>15986</v>
      </c>
      <c r="G13" s="25">
        <v>44376</v>
      </c>
    </row>
    <row r="14" spans="1:7" x14ac:dyDescent="0.25">
      <c r="A14" s="15" t="s">
        <v>14</v>
      </c>
      <c r="B14" s="15" t="s">
        <v>10</v>
      </c>
      <c r="C14" s="15" t="s">
        <v>104</v>
      </c>
      <c r="D14" s="15" t="s">
        <v>8</v>
      </c>
      <c r="E14" s="25">
        <v>5409</v>
      </c>
      <c r="F14" s="25">
        <v>8222</v>
      </c>
      <c r="G14" s="25">
        <v>13631</v>
      </c>
    </row>
    <row r="15" spans="1:7" x14ac:dyDescent="0.25">
      <c r="A15" s="15" t="s">
        <v>16</v>
      </c>
      <c r="B15" s="15" t="s">
        <v>17</v>
      </c>
      <c r="C15" s="15" t="s">
        <v>104</v>
      </c>
      <c r="D15" s="15" t="s">
        <v>8</v>
      </c>
      <c r="E15" s="25">
        <v>27508</v>
      </c>
      <c r="F15" s="25">
        <v>77200</v>
      </c>
      <c r="G15" s="25">
        <v>104708</v>
      </c>
    </row>
    <row r="16" spans="1:7" x14ac:dyDescent="0.25">
      <c r="A16" s="15" t="s">
        <v>78</v>
      </c>
      <c r="B16" s="15" t="s">
        <v>39</v>
      </c>
      <c r="C16" s="15" t="s">
        <v>108</v>
      </c>
      <c r="D16" s="15" t="s">
        <v>8</v>
      </c>
      <c r="E16" s="25">
        <v>5435</v>
      </c>
      <c r="F16" s="25">
        <v>7522</v>
      </c>
      <c r="G16" s="25">
        <v>12957</v>
      </c>
    </row>
    <row r="17" spans="1:7" x14ac:dyDescent="0.25">
      <c r="A17" s="15" t="s">
        <v>165</v>
      </c>
      <c r="B17" s="15" t="s">
        <v>39</v>
      </c>
      <c r="C17" s="15" t="s">
        <v>108</v>
      </c>
      <c r="D17" s="15" t="s">
        <v>8</v>
      </c>
      <c r="E17" s="25"/>
      <c r="F17" s="25">
        <v>7502</v>
      </c>
      <c r="G17" s="25">
        <v>7502</v>
      </c>
    </row>
    <row r="18" spans="1:7" x14ac:dyDescent="0.25">
      <c r="A18" s="15" t="s">
        <v>130</v>
      </c>
      <c r="B18" s="15" t="s">
        <v>18</v>
      </c>
      <c r="C18" s="15" t="s">
        <v>105</v>
      </c>
      <c r="D18" s="15" t="s">
        <v>8</v>
      </c>
      <c r="E18" s="25">
        <v>4752</v>
      </c>
      <c r="F18" s="25">
        <v>2974</v>
      </c>
      <c r="G18" s="25">
        <v>7726</v>
      </c>
    </row>
    <row r="19" spans="1:7" x14ac:dyDescent="0.25">
      <c r="A19" s="15" t="s">
        <v>156</v>
      </c>
      <c r="B19" s="15" t="s">
        <v>10</v>
      </c>
      <c r="C19" s="15" t="s">
        <v>104</v>
      </c>
      <c r="D19" s="15" t="s">
        <v>8</v>
      </c>
      <c r="E19" s="25"/>
      <c r="F19" s="25">
        <v>6191</v>
      </c>
      <c r="G19" s="25">
        <v>6191</v>
      </c>
    </row>
    <row r="20" spans="1:7" x14ac:dyDescent="0.25">
      <c r="A20" s="15" t="s">
        <v>157</v>
      </c>
      <c r="B20" s="15" t="s">
        <v>10</v>
      </c>
      <c r="C20" s="15" t="s">
        <v>104</v>
      </c>
      <c r="D20" s="15" t="s">
        <v>8</v>
      </c>
      <c r="E20" s="25">
        <v>21819</v>
      </c>
      <c r="F20" s="25">
        <v>51360</v>
      </c>
      <c r="G20" s="25">
        <v>73179</v>
      </c>
    </row>
    <row r="21" spans="1:7" x14ac:dyDescent="0.25">
      <c r="A21" s="15" t="s">
        <v>19</v>
      </c>
      <c r="B21" s="15" t="s">
        <v>15</v>
      </c>
      <c r="C21" s="15" t="s">
        <v>106</v>
      </c>
      <c r="D21" s="15" t="s">
        <v>5</v>
      </c>
      <c r="E21" s="25">
        <v>1070</v>
      </c>
      <c r="F21" s="25">
        <v>1672</v>
      </c>
      <c r="G21" s="25">
        <v>2742</v>
      </c>
    </row>
    <row r="22" spans="1:7" x14ac:dyDescent="0.25">
      <c r="A22" s="15" t="s">
        <v>131</v>
      </c>
      <c r="B22" s="15" t="s">
        <v>20</v>
      </c>
      <c r="C22" s="15" t="s">
        <v>104</v>
      </c>
      <c r="D22" s="15" t="s">
        <v>8</v>
      </c>
      <c r="E22" s="25">
        <v>2172</v>
      </c>
      <c r="F22" s="25">
        <v>8330</v>
      </c>
      <c r="G22" s="25">
        <v>10502</v>
      </c>
    </row>
    <row r="23" spans="1:7" x14ac:dyDescent="0.25">
      <c r="A23" s="15" t="s">
        <v>125</v>
      </c>
      <c r="B23" s="15" t="s">
        <v>13</v>
      </c>
      <c r="C23" s="15" t="s">
        <v>107</v>
      </c>
      <c r="D23" s="15" t="s">
        <v>8</v>
      </c>
      <c r="E23" s="25">
        <v>10149</v>
      </c>
      <c r="F23" s="25">
        <v>7230</v>
      </c>
      <c r="G23" s="25">
        <v>17379</v>
      </c>
    </row>
    <row r="24" spans="1:7" x14ac:dyDescent="0.25">
      <c r="A24" s="15" t="s">
        <v>124</v>
      </c>
      <c r="B24" s="15" t="s">
        <v>13</v>
      </c>
      <c r="C24" s="15" t="s">
        <v>107</v>
      </c>
      <c r="D24" s="15" t="s">
        <v>8</v>
      </c>
      <c r="E24" s="25">
        <v>6423</v>
      </c>
      <c r="F24" s="25">
        <v>3727</v>
      </c>
      <c r="G24" s="25">
        <v>10150</v>
      </c>
    </row>
    <row r="25" spans="1:7" x14ac:dyDescent="0.25">
      <c r="A25" s="15" t="s">
        <v>166</v>
      </c>
      <c r="B25" s="15" t="s">
        <v>22</v>
      </c>
      <c r="C25" s="15" t="s">
        <v>108</v>
      </c>
      <c r="D25" s="15" t="s">
        <v>8</v>
      </c>
      <c r="E25" s="25"/>
      <c r="F25" s="25">
        <v>14789</v>
      </c>
      <c r="G25" s="25">
        <v>14789</v>
      </c>
    </row>
    <row r="26" spans="1:7" x14ac:dyDescent="0.25">
      <c r="A26" s="15" t="s">
        <v>24</v>
      </c>
      <c r="B26" s="15" t="s">
        <v>25</v>
      </c>
      <c r="C26" s="15" t="s">
        <v>109</v>
      </c>
      <c r="D26" s="15" t="s">
        <v>8</v>
      </c>
      <c r="E26" s="25">
        <v>7018</v>
      </c>
      <c r="F26" s="25">
        <v>11941</v>
      </c>
      <c r="G26" s="25">
        <v>18959</v>
      </c>
    </row>
    <row r="27" spans="1:7" x14ac:dyDescent="0.25">
      <c r="A27" s="15" t="s">
        <v>126</v>
      </c>
      <c r="B27" s="15" t="s">
        <v>9</v>
      </c>
      <c r="C27" s="15" t="s">
        <v>110</v>
      </c>
      <c r="D27" s="15" t="s">
        <v>8</v>
      </c>
      <c r="E27" s="25"/>
      <c r="F27" s="25">
        <v>4815</v>
      </c>
      <c r="G27" s="25">
        <v>4815</v>
      </c>
    </row>
    <row r="28" spans="1:7" x14ac:dyDescent="0.25">
      <c r="A28" s="15" t="s">
        <v>133</v>
      </c>
      <c r="B28" s="15" t="s">
        <v>9</v>
      </c>
      <c r="C28" s="15" t="s">
        <v>110</v>
      </c>
      <c r="D28" s="15" t="s">
        <v>8</v>
      </c>
      <c r="E28" s="25">
        <v>1287</v>
      </c>
      <c r="F28" s="25">
        <v>22004</v>
      </c>
      <c r="G28" s="25">
        <v>23291</v>
      </c>
    </row>
    <row r="29" spans="1:7" x14ac:dyDescent="0.25">
      <c r="A29" s="15" t="s">
        <v>194</v>
      </c>
      <c r="B29" s="15" t="s">
        <v>26</v>
      </c>
      <c r="C29" s="15" t="s">
        <v>104</v>
      </c>
      <c r="D29" s="15" t="s">
        <v>8</v>
      </c>
      <c r="E29" s="25">
        <v>8193</v>
      </c>
      <c r="F29" s="25">
        <v>4172</v>
      </c>
      <c r="G29" s="25">
        <v>12365</v>
      </c>
    </row>
    <row r="30" spans="1:7" x14ac:dyDescent="0.25">
      <c r="A30" s="15" t="s">
        <v>28</v>
      </c>
      <c r="B30" s="15" t="s">
        <v>27</v>
      </c>
      <c r="C30" s="15" t="s">
        <v>111</v>
      </c>
      <c r="D30" s="15" t="s">
        <v>8</v>
      </c>
      <c r="E30" s="25">
        <v>1574</v>
      </c>
      <c r="F30" s="25">
        <v>5196</v>
      </c>
      <c r="G30" s="25">
        <v>6770</v>
      </c>
    </row>
    <row r="31" spans="1:7" x14ac:dyDescent="0.25">
      <c r="A31" s="15" t="s">
        <v>30</v>
      </c>
      <c r="B31" s="15" t="s">
        <v>29</v>
      </c>
      <c r="C31" s="15" t="s">
        <v>112</v>
      </c>
      <c r="D31" s="15" t="s">
        <v>8</v>
      </c>
      <c r="E31" s="25">
        <v>1593</v>
      </c>
      <c r="F31" s="25">
        <v>5272</v>
      </c>
      <c r="G31" s="25">
        <v>6865</v>
      </c>
    </row>
    <row r="32" spans="1:7" x14ac:dyDescent="0.25">
      <c r="A32" s="15" t="s">
        <v>173</v>
      </c>
      <c r="B32" s="15" t="s">
        <v>10</v>
      </c>
      <c r="C32" s="15" t="s">
        <v>104</v>
      </c>
      <c r="D32" s="15" t="s">
        <v>8</v>
      </c>
      <c r="E32" s="25">
        <v>170897</v>
      </c>
      <c r="F32" s="25">
        <v>91072</v>
      </c>
      <c r="G32" s="25">
        <v>261969</v>
      </c>
    </row>
    <row r="33" spans="1:7" x14ac:dyDescent="0.25">
      <c r="A33" s="15" t="s">
        <v>174</v>
      </c>
      <c r="B33" s="15" t="s">
        <v>10</v>
      </c>
      <c r="C33" s="15" t="s">
        <v>104</v>
      </c>
      <c r="D33" s="15" t="s">
        <v>8</v>
      </c>
      <c r="E33" s="25">
        <v>78474</v>
      </c>
      <c r="F33" s="25">
        <v>87241</v>
      </c>
      <c r="G33" s="25">
        <v>165715</v>
      </c>
    </row>
    <row r="34" spans="1:7" x14ac:dyDescent="0.25">
      <c r="A34" s="15" t="s">
        <v>175</v>
      </c>
      <c r="B34" s="15" t="s">
        <v>10</v>
      </c>
      <c r="C34" s="15" t="s">
        <v>104</v>
      </c>
      <c r="D34" s="15" t="s">
        <v>8</v>
      </c>
      <c r="E34" s="25">
        <v>24465</v>
      </c>
      <c r="F34" s="25">
        <v>19809</v>
      </c>
      <c r="G34" s="25">
        <v>44274</v>
      </c>
    </row>
    <row r="35" spans="1:7" x14ac:dyDescent="0.25">
      <c r="A35" s="15" t="s">
        <v>195</v>
      </c>
      <c r="B35" s="15" t="s">
        <v>31</v>
      </c>
      <c r="C35" s="15" t="s">
        <v>103</v>
      </c>
      <c r="D35" s="15" t="s">
        <v>8</v>
      </c>
      <c r="E35" s="25">
        <v>1854</v>
      </c>
      <c r="F35" s="25">
        <v>16388</v>
      </c>
      <c r="G35" s="25">
        <v>18242</v>
      </c>
    </row>
    <row r="36" spans="1:7" x14ac:dyDescent="0.25">
      <c r="A36" s="15" t="s">
        <v>197</v>
      </c>
      <c r="B36" s="15" t="s">
        <v>32</v>
      </c>
      <c r="C36" s="15" t="s">
        <v>104</v>
      </c>
      <c r="D36" s="15" t="s">
        <v>5</v>
      </c>
      <c r="E36" s="25">
        <v>2426</v>
      </c>
      <c r="F36" s="25">
        <v>6669</v>
      </c>
      <c r="G36" s="25">
        <v>9095</v>
      </c>
    </row>
    <row r="37" spans="1:7" x14ac:dyDescent="0.25">
      <c r="A37" s="15" t="s">
        <v>171</v>
      </c>
      <c r="B37" s="15" t="s">
        <v>47</v>
      </c>
      <c r="C37" s="15" t="s">
        <v>118</v>
      </c>
      <c r="D37" s="15" t="s">
        <v>8</v>
      </c>
      <c r="E37" s="25">
        <v>3028</v>
      </c>
      <c r="F37" s="25">
        <v>3525</v>
      </c>
      <c r="G37" s="25">
        <v>6553</v>
      </c>
    </row>
    <row r="38" spans="1:7" x14ac:dyDescent="0.25">
      <c r="A38" s="15" t="s">
        <v>34</v>
      </c>
      <c r="B38" s="15" t="s">
        <v>33</v>
      </c>
      <c r="C38" s="15" t="s">
        <v>113</v>
      </c>
      <c r="D38" s="15" t="s">
        <v>8</v>
      </c>
      <c r="E38" s="25">
        <v>3107</v>
      </c>
      <c r="F38" s="25">
        <v>10917</v>
      </c>
      <c r="G38" s="25">
        <v>14024</v>
      </c>
    </row>
    <row r="39" spans="1:7" x14ac:dyDescent="0.25">
      <c r="A39" s="15" t="s">
        <v>36</v>
      </c>
      <c r="B39" s="15" t="s">
        <v>35</v>
      </c>
      <c r="C39" s="15" t="s">
        <v>105</v>
      </c>
      <c r="D39" s="15" t="s">
        <v>8</v>
      </c>
      <c r="E39" s="25">
        <v>5236</v>
      </c>
      <c r="F39" s="25">
        <v>4203</v>
      </c>
      <c r="G39" s="25">
        <v>9439</v>
      </c>
    </row>
    <row r="40" spans="1:7" x14ac:dyDescent="0.25">
      <c r="A40" s="15" t="s">
        <v>134</v>
      </c>
      <c r="B40" s="15" t="s">
        <v>38</v>
      </c>
      <c r="C40" s="15" t="s">
        <v>113</v>
      </c>
      <c r="D40" s="15" t="s">
        <v>8</v>
      </c>
      <c r="E40" s="25">
        <v>1551</v>
      </c>
      <c r="F40" s="25">
        <v>457</v>
      </c>
      <c r="G40" s="25">
        <v>2008</v>
      </c>
    </row>
    <row r="41" spans="1:7" x14ac:dyDescent="0.25">
      <c r="A41" s="15" t="s">
        <v>198</v>
      </c>
      <c r="B41" s="15" t="s">
        <v>38</v>
      </c>
      <c r="C41" s="15" t="s">
        <v>113</v>
      </c>
      <c r="D41" s="15" t="s">
        <v>8</v>
      </c>
      <c r="E41" s="25">
        <v>4002</v>
      </c>
      <c r="F41" s="25">
        <v>2043</v>
      </c>
      <c r="G41" s="25">
        <v>6045</v>
      </c>
    </row>
    <row r="42" spans="1:7" x14ac:dyDescent="0.25">
      <c r="A42" s="15" t="s">
        <v>137</v>
      </c>
      <c r="B42" s="15" t="s">
        <v>40</v>
      </c>
      <c r="C42" s="15" t="s">
        <v>114</v>
      </c>
      <c r="D42" s="15" t="s">
        <v>8</v>
      </c>
      <c r="E42" s="25"/>
      <c r="F42" s="25">
        <v>28901</v>
      </c>
      <c r="G42" s="25">
        <v>28901</v>
      </c>
    </row>
    <row r="43" spans="1:7" x14ac:dyDescent="0.25">
      <c r="A43" s="15" t="s">
        <v>161</v>
      </c>
      <c r="B43" s="15" t="s">
        <v>41</v>
      </c>
      <c r="C43" s="15" t="s">
        <v>115</v>
      </c>
      <c r="D43" s="15" t="s">
        <v>8</v>
      </c>
      <c r="E43" s="25">
        <v>1442</v>
      </c>
      <c r="F43" s="25">
        <v>3010</v>
      </c>
      <c r="G43" s="25">
        <v>4452</v>
      </c>
    </row>
    <row r="44" spans="1:7" x14ac:dyDescent="0.25">
      <c r="A44" s="15" t="s">
        <v>162</v>
      </c>
      <c r="B44" s="15" t="s">
        <v>41</v>
      </c>
      <c r="C44" s="15" t="s">
        <v>115</v>
      </c>
      <c r="D44" s="15" t="s">
        <v>11</v>
      </c>
      <c r="E44" s="25">
        <v>342</v>
      </c>
      <c r="F44" s="25">
        <v>592</v>
      </c>
      <c r="G44" s="25">
        <v>934</v>
      </c>
    </row>
    <row r="45" spans="1:7" x14ac:dyDescent="0.25">
      <c r="A45" s="15" t="s">
        <v>163</v>
      </c>
      <c r="B45" s="15" t="s">
        <v>23</v>
      </c>
      <c r="C45" s="15" t="s">
        <v>119</v>
      </c>
      <c r="D45" s="15" t="s">
        <v>8</v>
      </c>
      <c r="E45" s="25">
        <v>1769</v>
      </c>
      <c r="F45" s="25">
        <v>4830</v>
      </c>
      <c r="G45" s="25">
        <v>6599</v>
      </c>
    </row>
    <row r="46" spans="1:7" x14ac:dyDescent="0.25">
      <c r="A46" s="15" t="s">
        <v>199</v>
      </c>
      <c r="B46" s="15" t="s">
        <v>43</v>
      </c>
      <c r="C46" s="15" t="s">
        <v>114</v>
      </c>
      <c r="D46" s="15" t="s">
        <v>8</v>
      </c>
      <c r="E46" s="25">
        <v>409</v>
      </c>
      <c r="F46" s="25">
        <v>3157</v>
      </c>
      <c r="G46" s="25">
        <v>3566</v>
      </c>
    </row>
    <row r="47" spans="1:7" x14ac:dyDescent="0.25">
      <c r="A47" s="15" t="s">
        <v>140</v>
      </c>
      <c r="B47" s="15" t="s">
        <v>43</v>
      </c>
      <c r="C47" s="15" t="s">
        <v>114</v>
      </c>
      <c r="D47" s="15" t="s">
        <v>8</v>
      </c>
      <c r="E47" s="25"/>
      <c r="F47" s="25">
        <v>782</v>
      </c>
      <c r="G47" s="25">
        <v>782</v>
      </c>
    </row>
    <row r="48" spans="1:7" x14ac:dyDescent="0.25">
      <c r="A48" s="15" t="s">
        <v>44</v>
      </c>
      <c r="B48" s="15" t="s">
        <v>45</v>
      </c>
      <c r="C48" s="15" t="s">
        <v>116</v>
      </c>
      <c r="D48" s="15" t="s">
        <v>8</v>
      </c>
      <c r="E48" s="25">
        <v>8361</v>
      </c>
      <c r="F48" s="25">
        <v>29731</v>
      </c>
      <c r="G48" s="25">
        <v>38092</v>
      </c>
    </row>
    <row r="49" spans="1:7" x14ac:dyDescent="0.25">
      <c r="A49" s="15" t="s">
        <v>79</v>
      </c>
      <c r="B49" s="15" t="s">
        <v>65</v>
      </c>
      <c r="C49" s="15" t="s">
        <v>117</v>
      </c>
      <c r="D49" s="15" t="s">
        <v>8</v>
      </c>
      <c r="E49" s="25">
        <v>2872</v>
      </c>
      <c r="F49" s="25">
        <v>10524</v>
      </c>
      <c r="G49" s="25">
        <v>13396</v>
      </c>
    </row>
    <row r="50" spans="1:7" x14ac:dyDescent="0.25">
      <c r="A50" s="15" t="s">
        <v>167</v>
      </c>
      <c r="B50" s="15" t="s">
        <v>65</v>
      </c>
      <c r="C50" s="15" t="s">
        <v>117</v>
      </c>
      <c r="D50" s="15" t="s">
        <v>8</v>
      </c>
      <c r="E50" s="25">
        <v>363</v>
      </c>
      <c r="F50" s="25">
        <v>5941</v>
      </c>
      <c r="G50" s="25">
        <v>6304</v>
      </c>
    </row>
    <row r="51" spans="1:7" x14ac:dyDescent="0.25">
      <c r="A51" s="15" t="s">
        <v>142</v>
      </c>
      <c r="B51" s="15" t="s">
        <v>48</v>
      </c>
      <c r="C51" s="15" t="s">
        <v>115</v>
      </c>
      <c r="D51" s="15" t="s">
        <v>8</v>
      </c>
      <c r="E51" s="25"/>
      <c r="F51" s="25">
        <v>6284</v>
      </c>
      <c r="G51" s="25">
        <v>6284</v>
      </c>
    </row>
    <row r="52" spans="1:7" x14ac:dyDescent="0.25">
      <c r="A52" s="15" t="s">
        <v>202</v>
      </c>
      <c r="B52" s="15" t="s">
        <v>48</v>
      </c>
      <c r="C52" s="15" t="s">
        <v>115</v>
      </c>
      <c r="D52" s="15" t="s">
        <v>8</v>
      </c>
      <c r="E52" s="25">
        <v>9830</v>
      </c>
      <c r="F52" s="25">
        <v>18533</v>
      </c>
      <c r="G52" s="25">
        <v>28363</v>
      </c>
    </row>
    <row r="53" spans="1:7" x14ac:dyDescent="0.25">
      <c r="A53" s="15" t="s">
        <v>49</v>
      </c>
      <c r="B53" s="15" t="s">
        <v>50</v>
      </c>
      <c r="C53" s="15" t="s">
        <v>102</v>
      </c>
      <c r="D53" s="15" t="s">
        <v>8</v>
      </c>
      <c r="E53" s="25">
        <v>63</v>
      </c>
      <c r="F53" s="25">
        <v>5919</v>
      </c>
      <c r="G53" s="25">
        <v>5982</v>
      </c>
    </row>
    <row r="54" spans="1:7" x14ac:dyDescent="0.25">
      <c r="A54" s="15" t="s">
        <v>51</v>
      </c>
      <c r="B54" s="15" t="s">
        <v>41</v>
      </c>
      <c r="C54" s="15" t="s">
        <v>115</v>
      </c>
      <c r="D54" s="15" t="s">
        <v>8</v>
      </c>
      <c r="E54" s="25">
        <v>11600</v>
      </c>
      <c r="F54" s="25">
        <v>8647</v>
      </c>
      <c r="G54" s="25">
        <v>20247</v>
      </c>
    </row>
    <row r="55" spans="1:7" x14ac:dyDescent="0.25">
      <c r="A55" s="15" t="s">
        <v>170</v>
      </c>
      <c r="B55" s="15" t="s">
        <v>52</v>
      </c>
      <c r="C55" s="15" t="s">
        <v>107</v>
      </c>
      <c r="D55" s="15" t="s">
        <v>8</v>
      </c>
      <c r="E55" s="25">
        <v>2205</v>
      </c>
      <c r="F55" s="25">
        <v>5682</v>
      </c>
      <c r="G55" s="25">
        <v>7887</v>
      </c>
    </row>
    <row r="56" spans="1:7" x14ac:dyDescent="0.25">
      <c r="A56" s="15" t="s">
        <v>54</v>
      </c>
      <c r="B56" s="15" t="s">
        <v>37</v>
      </c>
      <c r="C56" s="15" t="s">
        <v>103</v>
      </c>
      <c r="D56" s="15" t="s">
        <v>8</v>
      </c>
      <c r="E56" s="25">
        <v>7709</v>
      </c>
      <c r="F56" s="25">
        <v>10190</v>
      </c>
      <c r="G56" s="25">
        <v>17899</v>
      </c>
    </row>
    <row r="57" spans="1:7" x14ac:dyDescent="0.25">
      <c r="A57" s="15" t="s">
        <v>56</v>
      </c>
      <c r="B57" s="15" t="s">
        <v>55</v>
      </c>
      <c r="C57" s="15" t="s">
        <v>102</v>
      </c>
      <c r="D57" s="15" t="s">
        <v>8</v>
      </c>
      <c r="E57" s="25">
        <v>11748</v>
      </c>
      <c r="F57" s="25">
        <v>6307</v>
      </c>
      <c r="G57" s="25">
        <v>18055</v>
      </c>
    </row>
    <row r="58" spans="1:7" x14ac:dyDescent="0.25">
      <c r="A58" s="15" t="s">
        <v>57</v>
      </c>
      <c r="B58" s="15" t="s">
        <v>15</v>
      </c>
      <c r="C58" s="15" t="s">
        <v>106</v>
      </c>
      <c r="D58" s="15" t="s">
        <v>8</v>
      </c>
      <c r="E58" s="25">
        <v>24510</v>
      </c>
      <c r="F58" s="25">
        <v>7321</v>
      </c>
      <c r="G58" s="25">
        <v>31831</v>
      </c>
    </row>
    <row r="59" spans="1:7" x14ac:dyDescent="0.25">
      <c r="A59" s="15" t="s">
        <v>144</v>
      </c>
      <c r="B59" s="15" t="s">
        <v>58</v>
      </c>
      <c r="C59" s="15" t="s">
        <v>106</v>
      </c>
      <c r="D59" s="15" t="s">
        <v>8</v>
      </c>
      <c r="E59" s="25"/>
      <c r="F59" s="25"/>
      <c r="G59" s="25"/>
    </row>
    <row r="60" spans="1:7" x14ac:dyDescent="0.25">
      <c r="A60" s="15" t="s">
        <v>145</v>
      </c>
      <c r="B60" s="15" t="s">
        <v>10</v>
      </c>
      <c r="C60" s="15" t="s">
        <v>104</v>
      </c>
      <c r="D60" s="15" t="s">
        <v>8</v>
      </c>
      <c r="E60" s="25">
        <v>728</v>
      </c>
      <c r="F60" s="25">
        <v>395</v>
      </c>
      <c r="G60" s="25">
        <v>1123</v>
      </c>
    </row>
    <row r="61" spans="1:7" x14ac:dyDescent="0.25">
      <c r="A61" s="15" t="s">
        <v>60</v>
      </c>
      <c r="B61" s="15" t="s">
        <v>10</v>
      </c>
      <c r="C61" s="15" t="s">
        <v>104</v>
      </c>
      <c r="D61" s="15" t="s">
        <v>12</v>
      </c>
      <c r="E61" s="25">
        <v>10328</v>
      </c>
      <c r="F61" s="25">
        <v>9552</v>
      </c>
      <c r="G61" s="25">
        <v>19880</v>
      </c>
    </row>
    <row r="62" spans="1:7" x14ac:dyDescent="0.25">
      <c r="A62" s="15" t="s">
        <v>61</v>
      </c>
      <c r="B62" s="15" t="s">
        <v>62</v>
      </c>
      <c r="C62" s="15" t="s">
        <v>103</v>
      </c>
      <c r="D62" s="15" t="s">
        <v>8</v>
      </c>
      <c r="E62" s="25">
        <v>4509</v>
      </c>
      <c r="F62" s="25">
        <v>846</v>
      </c>
      <c r="G62" s="25">
        <v>5355</v>
      </c>
    </row>
    <row r="63" spans="1:7" x14ac:dyDescent="0.25">
      <c r="A63" s="15" t="s">
        <v>146</v>
      </c>
      <c r="B63" s="15" t="s">
        <v>15</v>
      </c>
      <c r="C63" s="15" t="s">
        <v>106</v>
      </c>
      <c r="D63" s="15" t="s">
        <v>12</v>
      </c>
      <c r="E63" s="25">
        <v>22958</v>
      </c>
      <c r="F63" s="25">
        <v>14338</v>
      </c>
      <c r="G63" s="25">
        <v>37296</v>
      </c>
    </row>
    <row r="64" spans="1:7" x14ac:dyDescent="0.25">
      <c r="A64" s="15" t="s">
        <v>203</v>
      </c>
      <c r="B64" s="15" t="s">
        <v>15</v>
      </c>
      <c r="C64" s="15" t="s">
        <v>106</v>
      </c>
      <c r="D64" s="15" t="s">
        <v>8</v>
      </c>
      <c r="E64" s="25">
        <v>16741</v>
      </c>
      <c r="F64" s="25">
        <v>14157</v>
      </c>
      <c r="G64" s="25">
        <v>30898</v>
      </c>
    </row>
    <row r="65" spans="1:7" x14ac:dyDescent="0.25">
      <c r="A65" s="15" t="s">
        <v>147</v>
      </c>
      <c r="B65" s="15" t="s">
        <v>15</v>
      </c>
      <c r="C65" s="15" t="s">
        <v>106</v>
      </c>
      <c r="D65" s="15"/>
      <c r="E65" s="25">
        <v>5208</v>
      </c>
      <c r="F65" s="25">
        <v>18561</v>
      </c>
      <c r="G65" s="25">
        <v>23769</v>
      </c>
    </row>
    <row r="66" spans="1:7" x14ac:dyDescent="0.25">
      <c r="A66" s="15" t="s">
        <v>169</v>
      </c>
      <c r="B66" s="15" t="s">
        <v>65</v>
      </c>
      <c r="C66" s="15" t="s">
        <v>117</v>
      </c>
      <c r="D66" s="15" t="s">
        <v>8</v>
      </c>
      <c r="E66" s="25">
        <v>6103</v>
      </c>
      <c r="F66" s="25">
        <v>4186</v>
      </c>
      <c r="G66" s="25">
        <v>10289</v>
      </c>
    </row>
    <row r="67" spans="1:7" x14ac:dyDescent="0.25">
      <c r="A67" s="15" t="s">
        <v>66</v>
      </c>
      <c r="B67" s="15" t="s">
        <v>65</v>
      </c>
      <c r="C67" s="15" t="s">
        <v>117</v>
      </c>
      <c r="D67" s="15" t="s">
        <v>8</v>
      </c>
      <c r="E67" s="25">
        <v>3347</v>
      </c>
      <c r="F67" s="25">
        <v>6028</v>
      </c>
      <c r="G67" s="25">
        <v>9375</v>
      </c>
    </row>
    <row r="68" spans="1:7" x14ac:dyDescent="0.25">
      <c r="A68" s="15" t="s">
        <v>148</v>
      </c>
      <c r="B68" s="15" t="s">
        <v>4</v>
      </c>
      <c r="C68" s="15" t="s">
        <v>102</v>
      </c>
      <c r="D68" s="15" t="s">
        <v>8</v>
      </c>
      <c r="E68" s="25">
        <v>18910</v>
      </c>
      <c r="F68" s="25">
        <v>10275</v>
      </c>
      <c r="G68" s="25">
        <v>29185</v>
      </c>
    </row>
    <row r="69" spans="1:7" x14ac:dyDescent="0.25">
      <c r="A69" s="15" t="s">
        <v>63</v>
      </c>
      <c r="B69" s="15" t="s">
        <v>4</v>
      </c>
      <c r="C69" s="15" t="s">
        <v>102</v>
      </c>
      <c r="D69" s="15" t="s">
        <v>8</v>
      </c>
      <c r="E69" s="25">
        <v>18897</v>
      </c>
      <c r="F69" s="25">
        <v>21601</v>
      </c>
      <c r="G69" s="25">
        <v>40498</v>
      </c>
    </row>
    <row r="70" spans="1:7" x14ac:dyDescent="0.25">
      <c r="A70" s="15" t="s">
        <v>149</v>
      </c>
      <c r="B70" s="15" t="s">
        <v>21</v>
      </c>
      <c r="C70" s="15" t="s">
        <v>104</v>
      </c>
      <c r="D70" s="15" t="s">
        <v>8</v>
      </c>
      <c r="E70" s="25">
        <v>19125</v>
      </c>
      <c r="F70" s="25">
        <v>2124</v>
      </c>
      <c r="G70" s="25">
        <v>21249</v>
      </c>
    </row>
    <row r="71" spans="1:7" x14ac:dyDescent="0.25">
      <c r="A71" s="15" t="s">
        <v>150</v>
      </c>
      <c r="B71" s="15" t="s">
        <v>21</v>
      </c>
      <c r="C71" s="15" t="s">
        <v>104</v>
      </c>
      <c r="D71" s="15" t="s">
        <v>8</v>
      </c>
      <c r="E71" s="25">
        <v>3886</v>
      </c>
      <c r="F71" s="25">
        <v>971</v>
      </c>
      <c r="G71" s="25">
        <v>4857</v>
      </c>
    </row>
    <row r="72" spans="1:7" x14ac:dyDescent="0.25">
      <c r="A72" s="15" t="s">
        <v>182</v>
      </c>
      <c r="B72" s="15" t="s">
        <v>59</v>
      </c>
      <c r="C72" s="15" t="s">
        <v>104</v>
      </c>
      <c r="D72" s="15" t="s">
        <v>8</v>
      </c>
      <c r="E72" s="25"/>
      <c r="F72" s="25">
        <v>7298</v>
      </c>
      <c r="G72" s="25">
        <v>7298</v>
      </c>
    </row>
    <row r="73" spans="1:7" x14ac:dyDescent="0.25">
      <c r="A73" s="15" t="s">
        <v>155</v>
      </c>
      <c r="B73" s="15" t="s">
        <v>68</v>
      </c>
      <c r="C73" s="15" t="s">
        <v>110</v>
      </c>
      <c r="D73" s="15" t="s">
        <v>8</v>
      </c>
      <c r="E73" s="25">
        <v>849</v>
      </c>
      <c r="F73" s="25">
        <v>1424</v>
      </c>
      <c r="G73" s="25">
        <v>2273</v>
      </c>
    </row>
    <row r="74" spans="1:7" s="15" customFormat="1" ht="12.75" x14ac:dyDescent="0.2">
      <c r="A74" s="15">
        <f>SUBTOTAL(103,Taulukko15[Museokohteet])</f>
        <v>63</v>
      </c>
      <c r="E74" s="25">
        <f>SUBTOTAL(109,Taulukko15[Käynneistä maksetut käynnit museokohteittain])</f>
        <v>677235</v>
      </c>
      <c r="F74" s="25">
        <f>SUBTOTAL(109,Taulukko15[Käynneistä ilmaiskäynnit museokohteittain])</f>
        <v>801803</v>
      </c>
      <c r="G74" s="25">
        <f>SUBTOTAL(109,Taulukko15[Kaikki käynnit museokohteittain])</f>
        <v>1479038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5"/>
  <sheetViews>
    <sheetView workbookViewId="0">
      <selection activeCell="C22" sqref="C22"/>
    </sheetView>
  </sheetViews>
  <sheetFormatPr defaultColWidth="9.140625" defaultRowHeight="15" x14ac:dyDescent="0.25"/>
  <cols>
    <col min="1" max="1" width="67.7109375" customWidth="1"/>
    <col min="2" max="2" width="19.7109375" customWidth="1"/>
    <col min="3" max="3" width="25.140625" bestFit="1" customWidth="1"/>
    <col min="4" max="4" width="25.140625" customWidth="1"/>
    <col min="5" max="5" width="22.5703125" bestFit="1" customWidth="1"/>
    <col min="6" max="6" width="39.42578125" bestFit="1" customWidth="1"/>
    <col min="7" max="7" width="35" bestFit="1" customWidth="1"/>
  </cols>
  <sheetData>
    <row r="1" spans="1:7" ht="15.75" x14ac:dyDescent="0.25">
      <c r="A1" s="4" t="s">
        <v>189</v>
      </c>
    </row>
    <row r="2" spans="1:7" x14ac:dyDescent="0.25">
      <c r="A2" s="5" t="s">
        <v>72</v>
      </c>
    </row>
    <row r="3" spans="1:7" x14ac:dyDescent="0.25">
      <c r="A3" s="5" t="s">
        <v>73</v>
      </c>
    </row>
    <row r="4" spans="1:7" x14ac:dyDescent="0.25">
      <c r="A4" s="5" t="s">
        <v>87</v>
      </c>
    </row>
    <row r="5" spans="1:7" x14ac:dyDescent="0.25">
      <c r="A5" s="5" t="s">
        <v>80</v>
      </c>
    </row>
    <row r="6" spans="1:7" x14ac:dyDescent="0.25">
      <c r="A6" s="2"/>
    </row>
    <row r="7" spans="1:7" x14ac:dyDescent="0.25">
      <c r="A7" s="20" t="s">
        <v>122</v>
      </c>
    </row>
    <row r="8" spans="1:7" x14ac:dyDescent="0.25">
      <c r="A8" s="20" t="s">
        <v>123</v>
      </c>
    </row>
    <row r="9" spans="1:7" x14ac:dyDescent="0.25">
      <c r="A9" s="7" t="s">
        <v>185</v>
      </c>
    </row>
    <row r="10" spans="1:7" x14ac:dyDescent="0.25">
      <c r="A10" s="35" t="s">
        <v>2</v>
      </c>
      <c r="B10" s="35" t="s">
        <v>0</v>
      </c>
      <c r="C10" s="35" t="s">
        <v>101</v>
      </c>
      <c r="D10" s="35" t="s">
        <v>1</v>
      </c>
      <c r="E10" s="35" t="s">
        <v>83</v>
      </c>
      <c r="F10" s="35" t="s">
        <v>84</v>
      </c>
      <c r="G10" s="35" t="s">
        <v>85</v>
      </c>
    </row>
    <row r="11" spans="1:7" x14ac:dyDescent="0.25">
      <c r="A11" s="15" t="s">
        <v>3</v>
      </c>
      <c r="B11" s="15" t="s">
        <v>4</v>
      </c>
      <c r="C11" s="15" t="s">
        <v>102</v>
      </c>
      <c r="D11" s="15" t="s">
        <v>5</v>
      </c>
      <c r="E11" s="25">
        <v>36966</v>
      </c>
      <c r="F11" s="25">
        <v>26963</v>
      </c>
      <c r="G11" s="25">
        <v>10003</v>
      </c>
    </row>
    <row r="12" spans="1:7" x14ac:dyDescent="0.25">
      <c r="A12" s="15" t="s">
        <v>6</v>
      </c>
      <c r="B12" s="15" t="s">
        <v>7</v>
      </c>
      <c r="C12" s="15" t="s">
        <v>103</v>
      </c>
      <c r="D12" s="15" t="s">
        <v>8</v>
      </c>
      <c r="E12" s="25">
        <v>17577</v>
      </c>
      <c r="F12" s="25">
        <v>1822</v>
      </c>
      <c r="G12" s="25">
        <v>15755</v>
      </c>
    </row>
    <row r="13" spans="1:7" x14ac:dyDescent="0.25">
      <c r="A13" s="15" t="s">
        <v>193</v>
      </c>
      <c r="B13" s="15" t="s">
        <v>10</v>
      </c>
      <c r="C13" s="15" t="s">
        <v>104</v>
      </c>
      <c r="D13" s="15" t="s">
        <v>8</v>
      </c>
      <c r="E13" s="25">
        <v>41936</v>
      </c>
      <c r="F13" s="25">
        <v>15356</v>
      </c>
      <c r="G13" s="25">
        <v>26580</v>
      </c>
    </row>
    <row r="14" spans="1:7" x14ac:dyDescent="0.25">
      <c r="A14" s="15" t="s">
        <v>14</v>
      </c>
      <c r="B14" s="15" t="s">
        <v>10</v>
      </c>
      <c r="C14" s="15" t="s">
        <v>104</v>
      </c>
      <c r="D14" s="15" t="s">
        <v>8</v>
      </c>
      <c r="E14" s="25">
        <v>25765</v>
      </c>
      <c r="F14" s="25">
        <v>13453</v>
      </c>
      <c r="G14" s="25">
        <v>12312</v>
      </c>
    </row>
    <row r="15" spans="1:7" x14ac:dyDescent="0.25">
      <c r="A15" s="15" t="s">
        <v>16</v>
      </c>
      <c r="B15" s="15" t="s">
        <v>17</v>
      </c>
      <c r="C15" s="15" t="s">
        <v>104</v>
      </c>
      <c r="D15" s="15" t="s">
        <v>8</v>
      </c>
      <c r="E15" s="25">
        <v>97992</v>
      </c>
      <c r="F15" s="25">
        <v>34579</v>
      </c>
      <c r="G15" s="25">
        <v>63413</v>
      </c>
    </row>
    <row r="16" spans="1:7" x14ac:dyDescent="0.25">
      <c r="A16" s="15" t="s">
        <v>78</v>
      </c>
      <c r="B16" s="15" t="s">
        <v>39</v>
      </c>
      <c r="C16" s="15" t="s">
        <v>108</v>
      </c>
      <c r="D16" s="15" t="s">
        <v>8</v>
      </c>
      <c r="E16" s="25">
        <v>14162</v>
      </c>
      <c r="F16" s="25">
        <v>5320</v>
      </c>
      <c r="G16" s="25">
        <v>8842</v>
      </c>
    </row>
    <row r="17" spans="1:7" x14ac:dyDescent="0.25">
      <c r="A17" s="15" t="s">
        <v>165</v>
      </c>
      <c r="B17" s="15" t="s">
        <v>39</v>
      </c>
      <c r="C17" s="15" t="s">
        <v>108</v>
      </c>
      <c r="D17" s="15" t="s">
        <v>8</v>
      </c>
      <c r="E17" s="25"/>
      <c r="F17" s="25"/>
      <c r="G17" s="25"/>
    </row>
    <row r="18" spans="1:7" x14ac:dyDescent="0.25">
      <c r="A18" s="15" t="s">
        <v>130</v>
      </c>
      <c r="B18" s="15" t="s">
        <v>18</v>
      </c>
      <c r="C18" s="15" t="s">
        <v>105</v>
      </c>
      <c r="D18" s="15" t="s">
        <v>8</v>
      </c>
      <c r="E18" s="25">
        <v>16247</v>
      </c>
      <c r="F18" s="25">
        <v>11141</v>
      </c>
      <c r="G18" s="25">
        <v>5106</v>
      </c>
    </row>
    <row r="19" spans="1:7" x14ac:dyDescent="0.25">
      <c r="A19" s="15" t="s">
        <v>156</v>
      </c>
      <c r="B19" s="15" t="s">
        <v>10</v>
      </c>
      <c r="C19" s="15" t="s">
        <v>104</v>
      </c>
      <c r="D19" s="15" t="s">
        <v>8</v>
      </c>
      <c r="E19" s="25">
        <v>7034</v>
      </c>
      <c r="F19" s="25"/>
      <c r="G19" s="25">
        <v>7034</v>
      </c>
    </row>
    <row r="20" spans="1:7" x14ac:dyDescent="0.25">
      <c r="A20" s="15" t="s">
        <v>172</v>
      </c>
      <c r="B20" s="15" t="s">
        <v>10</v>
      </c>
      <c r="C20" s="15" t="s">
        <v>104</v>
      </c>
      <c r="D20" s="15" t="s">
        <v>8</v>
      </c>
      <c r="E20" s="25">
        <v>14865</v>
      </c>
      <c r="F20" s="25">
        <v>1766</v>
      </c>
      <c r="G20" s="25">
        <v>13099</v>
      </c>
    </row>
    <row r="21" spans="1:7" x14ac:dyDescent="0.25">
      <c r="A21" s="15" t="s">
        <v>157</v>
      </c>
      <c r="B21" s="15" t="s">
        <v>10</v>
      </c>
      <c r="C21" s="15" t="s">
        <v>104</v>
      </c>
      <c r="D21" s="15" t="s">
        <v>8</v>
      </c>
      <c r="E21" s="25">
        <v>82759</v>
      </c>
      <c r="F21" s="25">
        <v>40738</v>
      </c>
      <c r="G21" s="25">
        <v>42021</v>
      </c>
    </row>
    <row r="22" spans="1:7" x14ac:dyDescent="0.25">
      <c r="A22" s="15" t="s">
        <v>19</v>
      </c>
      <c r="B22" s="15" t="s">
        <v>15</v>
      </c>
      <c r="C22" s="15" t="s">
        <v>106</v>
      </c>
      <c r="D22" s="15" t="s">
        <v>5</v>
      </c>
      <c r="E22" s="25">
        <v>2315</v>
      </c>
      <c r="F22" s="25">
        <v>702</v>
      </c>
      <c r="G22" s="25">
        <v>1613</v>
      </c>
    </row>
    <row r="23" spans="1:7" x14ac:dyDescent="0.25">
      <c r="A23" s="15" t="s">
        <v>131</v>
      </c>
      <c r="B23" s="15" t="s">
        <v>20</v>
      </c>
      <c r="C23" s="15" t="s">
        <v>104</v>
      </c>
      <c r="D23" s="15" t="s">
        <v>8</v>
      </c>
      <c r="E23" s="25">
        <v>7626</v>
      </c>
      <c r="F23" s="25">
        <v>1526</v>
      </c>
      <c r="G23" s="25">
        <v>6100</v>
      </c>
    </row>
    <row r="24" spans="1:7" x14ac:dyDescent="0.25">
      <c r="A24" s="15" t="s">
        <v>125</v>
      </c>
      <c r="B24" s="15" t="s">
        <v>13</v>
      </c>
      <c r="C24" s="15" t="s">
        <v>107</v>
      </c>
      <c r="D24" s="15" t="s">
        <v>8</v>
      </c>
      <c r="E24" s="25">
        <v>10456</v>
      </c>
      <c r="F24" s="25">
        <v>7445</v>
      </c>
      <c r="G24" s="25">
        <v>3011</v>
      </c>
    </row>
    <row r="25" spans="1:7" x14ac:dyDescent="0.25">
      <c r="A25" s="15" t="s">
        <v>124</v>
      </c>
      <c r="B25" s="15" t="s">
        <v>13</v>
      </c>
      <c r="C25" s="15" t="s">
        <v>107</v>
      </c>
      <c r="D25" s="15" t="s">
        <v>8</v>
      </c>
      <c r="E25" s="25">
        <v>9899</v>
      </c>
      <c r="F25" s="25">
        <v>6887</v>
      </c>
      <c r="G25" s="25">
        <v>3012</v>
      </c>
    </row>
    <row r="26" spans="1:7" x14ac:dyDescent="0.25">
      <c r="A26" s="15" t="s">
        <v>166</v>
      </c>
      <c r="B26" s="15" t="s">
        <v>22</v>
      </c>
      <c r="C26" s="15" t="s">
        <v>108</v>
      </c>
      <c r="D26" s="15" t="s">
        <v>8</v>
      </c>
      <c r="E26" s="25">
        <v>14080</v>
      </c>
      <c r="F26" s="25"/>
      <c r="G26" s="25">
        <v>14080</v>
      </c>
    </row>
    <row r="27" spans="1:7" x14ac:dyDescent="0.25">
      <c r="A27" s="15" t="s">
        <v>24</v>
      </c>
      <c r="B27" s="15" t="s">
        <v>25</v>
      </c>
      <c r="C27" s="15" t="s">
        <v>109</v>
      </c>
      <c r="D27" s="15" t="s">
        <v>8</v>
      </c>
      <c r="E27" s="25">
        <v>18421</v>
      </c>
      <c r="F27" s="25">
        <v>11265</v>
      </c>
      <c r="G27" s="25">
        <v>7156</v>
      </c>
    </row>
    <row r="28" spans="1:7" x14ac:dyDescent="0.25">
      <c r="A28" s="15" t="s">
        <v>126</v>
      </c>
      <c r="B28" s="15" t="s">
        <v>9</v>
      </c>
      <c r="C28" s="15" t="s">
        <v>110</v>
      </c>
      <c r="D28" s="15" t="s">
        <v>8</v>
      </c>
      <c r="E28" s="25">
        <v>4956</v>
      </c>
      <c r="F28" s="25"/>
      <c r="G28" s="25">
        <v>4956</v>
      </c>
    </row>
    <row r="29" spans="1:7" x14ac:dyDescent="0.25">
      <c r="A29" s="15" t="s">
        <v>133</v>
      </c>
      <c r="B29" s="15" t="s">
        <v>9</v>
      </c>
      <c r="C29" s="15" t="s">
        <v>110</v>
      </c>
      <c r="D29" s="15" t="s">
        <v>8</v>
      </c>
      <c r="E29" s="25">
        <v>23668</v>
      </c>
      <c r="F29" s="25">
        <v>1002</v>
      </c>
      <c r="G29" s="25">
        <v>22666</v>
      </c>
    </row>
    <row r="30" spans="1:7" x14ac:dyDescent="0.25">
      <c r="A30" s="15" t="s">
        <v>194</v>
      </c>
      <c r="B30" s="15" t="s">
        <v>26</v>
      </c>
      <c r="C30" s="15" t="s">
        <v>104</v>
      </c>
      <c r="D30" s="15" t="s">
        <v>8</v>
      </c>
      <c r="E30" s="25">
        <v>4490</v>
      </c>
      <c r="F30" s="25">
        <v>2914</v>
      </c>
      <c r="G30" s="25">
        <v>1576</v>
      </c>
    </row>
    <row r="31" spans="1:7" x14ac:dyDescent="0.25">
      <c r="A31" s="15" t="s">
        <v>28</v>
      </c>
      <c r="B31" s="15" t="s">
        <v>27</v>
      </c>
      <c r="C31" s="15" t="s">
        <v>111</v>
      </c>
      <c r="D31" s="15" t="s">
        <v>8</v>
      </c>
      <c r="E31" s="25">
        <v>4536</v>
      </c>
      <c r="F31" s="25">
        <v>1679</v>
      </c>
      <c r="G31" s="25">
        <v>2857</v>
      </c>
    </row>
    <row r="32" spans="1:7" x14ac:dyDescent="0.25">
      <c r="A32" s="15" t="s">
        <v>30</v>
      </c>
      <c r="B32" s="15" t="s">
        <v>29</v>
      </c>
      <c r="C32" s="15" t="s">
        <v>112</v>
      </c>
      <c r="D32" s="15" t="s">
        <v>8</v>
      </c>
      <c r="E32" s="25">
        <v>5780</v>
      </c>
      <c r="F32" s="25">
        <v>1868</v>
      </c>
      <c r="G32" s="25">
        <v>3912</v>
      </c>
    </row>
    <row r="33" spans="1:7" x14ac:dyDescent="0.25">
      <c r="A33" s="15" t="s">
        <v>173</v>
      </c>
      <c r="B33" s="15" t="s">
        <v>10</v>
      </c>
      <c r="C33" s="15" t="s">
        <v>104</v>
      </c>
      <c r="D33" s="15" t="s">
        <v>8</v>
      </c>
      <c r="E33" s="25">
        <v>400079</v>
      </c>
      <c r="F33" s="25">
        <v>280173</v>
      </c>
      <c r="G33" s="25">
        <v>119906</v>
      </c>
    </row>
    <row r="34" spans="1:7" x14ac:dyDescent="0.25">
      <c r="A34" s="15" t="s">
        <v>174</v>
      </c>
      <c r="B34" s="15" t="s">
        <v>10</v>
      </c>
      <c r="C34" s="15" t="s">
        <v>104</v>
      </c>
      <c r="D34" s="15" t="s">
        <v>8</v>
      </c>
      <c r="E34" s="25">
        <v>181160</v>
      </c>
      <c r="F34" s="25">
        <v>91924</v>
      </c>
      <c r="G34" s="25">
        <v>89236</v>
      </c>
    </row>
    <row r="35" spans="1:7" x14ac:dyDescent="0.25">
      <c r="A35" s="15" t="s">
        <v>175</v>
      </c>
      <c r="B35" s="15" t="s">
        <v>10</v>
      </c>
      <c r="C35" s="15" t="s">
        <v>104</v>
      </c>
      <c r="D35" s="15" t="s">
        <v>8</v>
      </c>
      <c r="E35" s="25">
        <v>25308</v>
      </c>
      <c r="F35" s="25">
        <v>15294</v>
      </c>
      <c r="G35" s="25">
        <v>10014</v>
      </c>
    </row>
    <row r="36" spans="1:7" x14ac:dyDescent="0.25">
      <c r="A36" s="15" t="s">
        <v>195</v>
      </c>
      <c r="B36" s="15" t="s">
        <v>31</v>
      </c>
      <c r="C36" s="15" t="s">
        <v>103</v>
      </c>
      <c r="D36" s="15" t="s">
        <v>8</v>
      </c>
      <c r="E36" s="25">
        <v>14988</v>
      </c>
      <c r="F36" s="25">
        <v>612</v>
      </c>
      <c r="G36" s="25">
        <v>14376</v>
      </c>
    </row>
    <row r="37" spans="1:7" x14ac:dyDescent="0.25">
      <c r="A37" s="15" t="s">
        <v>177</v>
      </c>
      <c r="B37" s="15" t="s">
        <v>32</v>
      </c>
      <c r="C37" s="15" t="s">
        <v>104</v>
      </c>
      <c r="D37" s="15" t="s">
        <v>8</v>
      </c>
      <c r="E37" s="25">
        <v>4322</v>
      </c>
      <c r="F37" s="25">
        <v>3324</v>
      </c>
      <c r="G37" s="25">
        <v>998</v>
      </c>
    </row>
    <row r="38" spans="1:7" x14ac:dyDescent="0.25">
      <c r="A38" s="15" t="s">
        <v>176</v>
      </c>
      <c r="B38" s="15" t="s">
        <v>47</v>
      </c>
      <c r="C38" s="15" t="s">
        <v>118</v>
      </c>
      <c r="D38" s="15" t="s">
        <v>8</v>
      </c>
      <c r="E38" s="25">
        <v>8026</v>
      </c>
      <c r="F38" s="25">
        <v>4571</v>
      </c>
      <c r="G38" s="25">
        <v>3455</v>
      </c>
    </row>
    <row r="39" spans="1:7" x14ac:dyDescent="0.25">
      <c r="A39" s="15" t="s">
        <v>34</v>
      </c>
      <c r="B39" s="15" t="s">
        <v>33</v>
      </c>
      <c r="C39" s="15" t="s">
        <v>113</v>
      </c>
      <c r="D39" s="15" t="s">
        <v>8</v>
      </c>
      <c r="E39" s="25">
        <v>14527</v>
      </c>
      <c r="F39" s="25">
        <v>3011</v>
      </c>
      <c r="G39" s="25">
        <v>11516</v>
      </c>
    </row>
    <row r="40" spans="1:7" x14ac:dyDescent="0.25">
      <c r="A40" s="15" t="s">
        <v>36</v>
      </c>
      <c r="B40" s="15" t="s">
        <v>35</v>
      </c>
      <c r="C40" s="15" t="s">
        <v>105</v>
      </c>
      <c r="D40" s="15" t="s">
        <v>8</v>
      </c>
      <c r="E40" s="25">
        <v>4817</v>
      </c>
      <c r="F40" s="25">
        <v>1975</v>
      </c>
      <c r="G40" s="25">
        <v>2842</v>
      </c>
    </row>
    <row r="41" spans="1:7" x14ac:dyDescent="0.25">
      <c r="A41" s="15" t="s">
        <v>134</v>
      </c>
      <c r="B41" s="15" t="s">
        <v>38</v>
      </c>
      <c r="C41" s="15" t="s">
        <v>113</v>
      </c>
      <c r="D41" s="15" t="s">
        <v>8</v>
      </c>
      <c r="E41" s="25">
        <v>1687</v>
      </c>
      <c r="F41" s="25">
        <v>960</v>
      </c>
      <c r="G41" s="25">
        <v>727</v>
      </c>
    </row>
    <row r="42" spans="1:7" x14ac:dyDescent="0.25">
      <c r="A42" s="15" t="s">
        <v>198</v>
      </c>
      <c r="B42" s="15" t="s">
        <v>38</v>
      </c>
      <c r="C42" s="15" t="s">
        <v>113</v>
      </c>
      <c r="D42" s="15" t="s">
        <v>8</v>
      </c>
      <c r="E42" s="25">
        <v>4577</v>
      </c>
      <c r="F42" s="25">
        <v>2841</v>
      </c>
      <c r="G42" s="25">
        <v>1736</v>
      </c>
    </row>
    <row r="43" spans="1:7" x14ac:dyDescent="0.25">
      <c r="A43" s="15" t="s">
        <v>137</v>
      </c>
      <c r="B43" s="15" t="s">
        <v>40</v>
      </c>
      <c r="C43" s="15" t="s">
        <v>114</v>
      </c>
      <c r="D43" s="15" t="s">
        <v>8</v>
      </c>
      <c r="E43" s="25">
        <v>32288</v>
      </c>
      <c r="F43" s="25"/>
      <c r="G43" s="25">
        <v>32288</v>
      </c>
    </row>
    <row r="44" spans="1:7" x14ac:dyDescent="0.25">
      <c r="A44" s="15" t="s">
        <v>161</v>
      </c>
      <c r="B44" s="15" t="s">
        <v>41</v>
      </c>
      <c r="C44" s="15" t="s">
        <v>115</v>
      </c>
      <c r="D44" s="15" t="s">
        <v>8</v>
      </c>
      <c r="E44" s="25">
        <v>5363</v>
      </c>
      <c r="F44" s="25">
        <v>1637</v>
      </c>
      <c r="G44" s="25">
        <v>3726</v>
      </c>
    </row>
    <row r="45" spans="1:7" x14ac:dyDescent="0.25">
      <c r="A45" s="15" t="s">
        <v>42</v>
      </c>
      <c r="B45" s="15" t="s">
        <v>41</v>
      </c>
      <c r="C45" s="15" t="s">
        <v>115</v>
      </c>
      <c r="D45" s="15" t="s">
        <v>11</v>
      </c>
      <c r="E45" s="25">
        <v>727</v>
      </c>
      <c r="F45" s="25">
        <v>476</v>
      </c>
      <c r="G45" s="25">
        <v>251</v>
      </c>
    </row>
    <row r="46" spans="1:7" x14ac:dyDescent="0.25">
      <c r="A46" s="15" t="s">
        <v>163</v>
      </c>
      <c r="B46" s="15" t="s">
        <v>23</v>
      </c>
      <c r="C46" s="15" t="s">
        <v>119</v>
      </c>
      <c r="D46" s="15" t="s">
        <v>8</v>
      </c>
      <c r="E46" s="25">
        <v>8072</v>
      </c>
      <c r="F46" s="25">
        <v>1663</v>
      </c>
      <c r="G46" s="25">
        <v>6409</v>
      </c>
    </row>
    <row r="47" spans="1:7" x14ac:dyDescent="0.25">
      <c r="A47" s="15" t="s">
        <v>199</v>
      </c>
      <c r="B47" s="15" t="s">
        <v>43</v>
      </c>
      <c r="C47" s="15" t="s">
        <v>114</v>
      </c>
      <c r="D47" s="15" t="s">
        <v>8</v>
      </c>
      <c r="E47" s="25">
        <v>4930</v>
      </c>
      <c r="F47" s="25">
        <v>2503</v>
      </c>
      <c r="G47" s="25">
        <v>2427</v>
      </c>
    </row>
    <row r="48" spans="1:7" x14ac:dyDescent="0.25">
      <c r="A48" s="15" t="s">
        <v>140</v>
      </c>
      <c r="B48" s="15" t="s">
        <v>43</v>
      </c>
      <c r="C48" s="15" t="s">
        <v>114</v>
      </c>
      <c r="D48" s="15" t="s">
        <v>8</v>
      </c>
      <c r="E48" s="25"/>
      <c r="F48" s="25"/>
      <c r="G48" s="25"/>
    </row>
    <row r="49" spans="1:7" x14ac:dyDescent="0.25">
      <c r="A49" s="15" t="s">
        <v>44</v>
      </c>
      <c r="B49" s="15" t="s">
        <v>45</v>
      </c>
      <c r="C49" s="15" t="s">
        <v>116</v>
      </c>
      <c r="D49" s="15" t="s">
        <v>8</v>
      </c>
      <c r="E49" s="25">
        <v>32947</v>
      </c>
      <c r="F49" s="25">
        <v>5379</v>
      </c>
      <c r="G49" s="25">
        <v>27568</v>
      </c>
    </row>
    <row r="50" spans="1:7" x14ac:dyDescent="0.25">
      <c r="A50" s="15" t="s">
        <v>79</v>
      </c>
      <c r="B50" s="15" t="s">
        <v>65</v>
      </c>
      <c r="C50" s="15" t="s">
        <v>117</v>
      </c>
      <c r="D50" s="15" t="s">
        <v>8</v>
      </c>
      <c r="E50" s="25">
        <v>15227</v>
      </c>
      <c r="F50" s="25">
        <v>2423</v>
      </c>
      <c r="G50" s="25">
        <v>12804</v>
      </c>
    </row>
    <row r="51" spans="1:7" x14ac:dyDescent="0.25">
      <c r="A51" s="15" t="s">
        <v>167</v>
      </c>
      <c r="B51" s="15" t="s">
        <v>65</v>
      </c>
      <c r="C51" s="15" t="s">
        <v>117</v>
      </c>
      <c r="D51" s="15" t="s">
        <v>8</v>
      </c>
      <c r="E51" s="25">
        <v>15039</v>
      </c>
      <c r="F51" s="25">
        <v>1000</v>
      </c>
      <c r="G51" s="25">
        <v>14039</v>
      </c>
    </row>
    <row r="52" spans="1:7" x14ac:dyDescent="0.25">
      <c r="A52" s="15" t="s">
        <v>142</v>
      </c>
      <c r="B52" s="15" t="s">
        <v>48</v>
      </c>
      <c r="C52" s="15" t="s">
        <v>115</v>
      </c>
      <c r="D52" s="15" t="s">
        <v>8</v>
      </c>
      <c r="E52" s="25">
        <v>5717</v>
      </c>
      <c r="F52" s="25"/>
      <c r="G52" s="25">
        <v>5717</v>
      </c>
    </row>
    <row r="53" spans="1:7" x14ac:dyDescent="0.25">
      <c r="A53" s="15" t="s">
        <v>202</v>
      </c>
      <c r="B53" s="15" t="s">
        <v>48</v>
      </c>
      <c r="C53" s="15" t="s">
        <v>115</v>
      </c>
      <c r="D53" s="15" t="s">
        <v>8</v>
      </c>
      <c r="E53" s="25">
        <v>35194</v>
      </c>
      <c r="F53" s="25">
        <v>9257</v>
      </c>
      <c r="G53" s="25">
        <v>25937</v>
      </c>
    </row>
    <row r="54" spans="1:7" x14ac:dyDescent="0.25">
      <c r="A54" s="15" t="s">
        <v>49</v>
      </c>
      <c r="B54" s="15" t="s">
        <v>50</v>
      </c>
      <c r="C54" s="15" t="s">
        <v>102</v>
      </c>
      <c r="D54" s="15" t="s">
        <v>8</v>
      </c>
      <c r="E54" s="25">
        <v>7095</v>
      </c>
      <c r="F54" s="25"/>
      <c r="G54" s="25">
        <v>7095</v>
      </c>
    </row>
    <row r="55" spans="1:7" x14ac:dyDescent="0.25">
      <c r="A55" s="15" t="s">
        <v>51</v>
      </c>
      <c r="B55" s="15" t="s">
        <v>41</v>
      </c>
      <c r="C55" s="15" t="s">
        <v>115</v>
      </c>
      <c r="D55" s="15" t="s">
        <v>8</v>
      </c>
      <c r="E55" s="25">
        <v>12034</v>
      </c>
      <c r="F55" s="25">
        <v>1641</v>
      </c>
      <c r="G55" s="25">
        <v>10393</v>
      </c>
    </row>
    <row r="56" spans="1:7" x14ac:dyDescent="0.25">
      <c r="A56" s="15" t="s">
        <v>170</v>
      </c>
      <c r="B56" s="15" t="s">
        <v>52</v>
      </c>
      <c r="C56" s="15" t="s">
        <v>107</v>
      </c>
      <c r="D56" s="15" t="s">
        <v>8</v>
      </c>
      <c r="E56" s="25">
        <v>5662</v>
      </c>
      <c r="F56" s="25">
        <v>1667</v>
      </c>
      <c r="G56" s="25">
        <v>3995</v>
      </c>
    </row>
    <row r="57" spans="1:7" x14ac:dyDescent="0.25">
      <c r="A57" s="15" t="s">
        <v>54</v>
      </c>
      <c r="B57" s="15" t="s">
        <v>37</v>
      </c>
      <c r="C57" s="15" t="s">
        <v>103</v>
      </c>
      <c r="D57" s="15" t="s">
        <v>8</v>
      </c>
      <c r="E57" s="25">
        <v>21724</v>
      </c>
      <c r="F57" s="25">
        <v>10464</v>
      </c>
      <c r="G57" s="25">
        <v>11260</v>
      </c>
    </row>
    <row r="58" spans="1:7" x14ac:dyDescent="0.25">
      <c r="A58" s="15" t="s">
        <v>56</v>
      </c>
      <c r="B58" s="15" t="s">
        <v>55</v>
      </c>
      <c r="C58" s="15" t="s">
        <v>102</v>
      </c>
      <c r="D58" s="15" t="s">
        <v>8</v>
      </c>
      <c r="E58" s="25">
        <v>21044</v>
      </c>
      <c r="F58" s="25">
        <v>12037</v>
      </c>
      <c r="G58" s="25">
        <v>9007</v>
      </c>
    </row>
    <row r="59" spans="1:7" x14ac:dyDescent="0.25">
      <c r="A59" s="15" t="s">
        <v>57</v>
      </c>
      <c r="B59" s="15" t="s">
        <v>15</v>
      </c>
      <c r="C59" s="15" t="s">
        <v>106</v>
      </c>
      <c r="D59" s="15" t="s">
        <v>8</v>
      </c>
      <c r="E59" s="25">
        <v>30032</v>
      </c>
      <c r="F59" s="25">
        <v>23040</v>
      </c>
      <c r="G59" s="25">
        <v>6992</v>
      </c>
    </row>
    <row r="60" spans="1:7" x14ac:dyDescent="0.25">
      <c r="A60" s="15" t="s">
        <v>144</v>
      </c>
      <c r="B60" s="15" t="s">
        <v>58</v>
      </c>
      <c r="C60" s="15" t="s">
        <v>106</v>
      </c>
      <c r="D60" s="15" t="s">
        <v>8</v>
      </c>
      <c r="E60" s="25">
        <v>17128</v>
      </c>
      <c r="F60" s="25">
        <v>15801</v>
      </c>
      <c r="G60" s="25">
        <v>1327</v>
      </c>
    </row>
    <row r="61" spans="1:7" x14ac:dyDescent="0.25">
      <c r="A61" s="15" t="s">
        <v>145</v>
      </c>
      <c r="B61" s="15" t="s">
        <v>10</v>
      </c>
      <c r="C61" s="15" t="s">
        <v>104</v>
      </c>
      <c r="D61" s="15" t="s">
        <v>8</v>
      </c>
      <c r="E61" s="25">
        <v>2536</v>
      </c>
      <c r="F61" s="25">
        <v>1420</v>
      </c>
      <c r="G61" s="25">
        <v>1116</v>
      </c>
    </row>
    <row r="62" spans="1:7" x14ac:dyDescent="0.25">
      <c r="A62" s="15" t="s">
        <v>60</v>
      </c>
      <c r="B62" s="15" t="s">
        <v>10</v>
      </c>
      <c r="C62" s="15" t="s">
        <v>104</v>
      </c>
      <c r="D62" s="15" t="s">
        <v>12</v>
      </c>
      <c r="E62" s="25">
        <v>18916</v>
      </c>
      <c r="F62" s="25">
        <v>10960</v>
      </c>
      <c r="G62" s="25">
        <v>7956</v>
      </c>
    </row>
    <row r="63" spans="1:7" x14ac:dyDescent="0.25">
      <c r="A63" s="15" t="s">
        <v>61</v>
      </c>
      <c r="B63" s="15" t="s">
        <v>62</v>
      </c>
      <c r="C63" s="15" t="s">
        <v>103</v>
      </c>
      <c r="D63" s="15" t="s">
        <v>8</v>
      </c>
      <c r="E63" s="25">
        <v>5162</v>
      </c>
      <c r="F63" s="25">
        <v>4545</v>
      </c>
      <c r="G63" s="25">
        <v>617</v>
      </c>
    </row>
    <row r="64" spans="1:7" x14ac:dyDescent="0.25">
      <c r="A64" s="15" t="s">
        <v>146</v>
      </c>
      <c r="B64" s="15" t="s">
        <v>15</v>
      </c>
      <c r="C64" s="15" t="s">
        <v>106</v>
      </c>
      <c r="D64" s="15" t="s">
        <v>12</v>
      </c>
      <c r="E64" s="25">
        <v>30877</v>
      </c>
      <c r="F64" s="25">
        <v>22771</v>
      </c>
      <c r="G64" s="25">
        <v>8106</v>
      </c>
    </row>
    <row r="65" spans="1:7" x14ac:dyDescent="0.25">
      <c r="A65" s="15" t="s">
        <v>203</v>
      </c>
      <c r="B65" s="15" t="s">
        <v>15</v>
      </c>
      <c r="C65" s="15" t="s">
        <v>106</v>
      </c>
      <c r="D65" s="15" t="s">
        <v>8</v>
      </c>
      <c r="E65" s="25">
        <v>22027</v>
      </c>
      <c r="F65" s="25">
        <v>11084</v>
      </c>
      <c r="G65" s="25">
        <v>10943</v>
      </c>
    </row>
    <row r="66" spans="1:7" x14ac:dyDescent="0.25">
      <c r="A66" s="15" t="s">
        <v>147</v>
      </c>
      <c r="B66" s="15"/>
      <c r="C66" s="15" t="s">
        <v>106</v>
      </c>
      <c r="D66" s="15"/>
      <c r="E66" s="25">
        <v>25935</v>
      </c>
      <c r="F66" s="25">
        <v>9929</v>
      </c>
      <c r="G66" s="25">
        <v>16006</v>
      </c>
    </row>
    <row r="67" spans="1:7" x14ac:dyDescent="0.25">
      <c r="A67" s="15" t="s">
        <v>169</v>
      </c>
      <c r="B67" s="15" t="s">
        <v>65</v>
      </c>
      <c r="C67" s="15" t="s">
        <v>117</v>
      </c>
      <c r="D67" s="15" t="s">
        <v>8</v>
      </c>
      <c r="E67" s="25">
        <v>10824</v>
      </c>
      <c r="F67" s="25">
        <v>1865</v>
      </c>
      <c r="G67" s="25">
        <v>8959</v>
      </c>
    </row>
    <row r="68" spans="1:7" x14ac:dyDescent="0.25">
      <c r="A68" s="15" t="s">
        <v>66</v>
      </c>
      <c r="B68" s="15" t="s">
        <v>65</v>
      </c>
      <c r="C68" s="15" t="s">
        <v>117</v>
      </c>
      <c r="D68" s="15" t="s">
        <v>8</v>
      </c>
      <c r="E68" s="25">
        <v>10509</v>
      </c>
      <c r="F68" s="25">
        <v>3156</v>
      </c>
      <c r="G68" s="25">
        <v>7353</v>
      </c>
    </row>
    <row r="69" spans="1:7" x14ac:dyDescent="0.25">
      <c r="A69" s="15" t="s">
        <v>148</v>
      </c>
      <c r="B69" s="15" t="s">
        <v>4</v>
      </c>
      <c r="C69" s="15" t="s">
        <v>102</v>
      </c>
      <c r="D69" s="15" t="s">
        <v>8</v>
      </c>
      <c r="E69" s="25">
        <v>25484</v>
      </c>
      <c r="F69" s="25">
        <v>13435</v>
      </c>
      <c r="G69" s="25">
        <v>12049</v>
      </c>
    </row>
    <row r="70" spans="1:7" x14ac:dyDescent="0.25">
      <c r="A70" s="15" t="s">
        <v>63</v>
      </c>
      <c r="B70" s="15" t="s">
        <v>4</v>
      </c>
      <c r="C70" s="15" t="s">
        <v>102</v>
      </c>
      <c r="D70" s="15" t="s">
        <v>8</v>
      </c>
      <c r="E70" s="25">
        <v>39784</v>
      </c>
      <c r="F70" s="25">
        <v>21086</v>
      </c>
      <c r="G70" s="25">
        <v>18698</v>
      </c>
    </row>
    <row r="71" spans="1:7" x14ac:dyDescent="0.25">
      <c r="A71" s="15" t="s">
        <v>149</v>
      </c>
      <c r="B71" s="15" t="s">
        <v>21</v>
      </c>
      <c r="C71" s="15" t="s">
        <v>104</v>
      </c>
      <c r="D71" s="15" t="s">
        <v>8</v>
      </c>
      <c r="E71" s="25">
        <v>20199</v>
      </c>
      <c r="F71" s="25" t="s">
        <v>71</v>
      </c>
      <c r="G71" s="25" t="s">
        <v>71</v>
      </c>
    </row>
    <row r="72" spans="1:7" x14ac:dyDescent="0.25">
      <c r="A72" s="15" t="s">
        <v>150</v>
      </c>
      <c r="B72" s="15" t="s">
        <v>21</v>
      </c>
      <c r="C72" s="15" t="s">
        <v>104</v>
      </c>
      <c r="D72" s="15" t="s">
        <v>8</v>
      </c>
      <c r="E72" s="25">
        <v>4373</v>
      </c>
      <c r="F72" s="25" t="s">
        <v>71</v>
      </c>
      <c r="G72" s="25" t="s">
        <v>71</v>
      </c>
    </row>
    <row r="73" spans="1:7" x14ac:dyDescent="0.25">
      <c r="A73" s="15" t="s">
        <v>182</v>
      </c>
      <c r="B73" s="15" t="s">
        <v>59</v>
      </c>
      <c r="C73" s="15" t="s">
        <v>104</v>
      </c>
      <c r="D73" s="15" t="s">
        <v>8</v>
      </c>
      <c r="E73" s="25">
        <v>10185</v>
      </c>
      <c r="F73" s="25"/>
      <c r="G73" s="25">
        <v>10185</v>
      </c>
    </row>
    <row r="74" spans="1:7" x14ac:dyDescent="0.25">
      <c r="A74" s="15" t="s">
        <v>155</v>
      </c>
      <c r="B74" s="15" t="s">
        <v>68</v>
      </c>
      <c r="C74" s="15" t="s">
        <v>110</v>
      </c>
      <c r="D74" s="15" t="s">
        <v>8</v>
      </c>
      <c r="E74" s="25">
        <v>2270</v>
      </c>
      <c r="F74" s="25">
        <v>1069</v>
      </c>
      <c r="G74" s="25">
        <v>1201</v>
      </c>
    </row>
    <row r="75" spans="1:7" x14ac:dyDescent="0.25">
      <c r="A75" s="15">
        <f>SUBTOTAL(103,Taulukko16[Museokohteet])</f>
        <v>64</v>
      </c>
      <c r="B75" s="15"/>
      <c r="C75" s="15"/>
      <c r="D75" s="15"/>
      <c r="E75" s="25">
        <f>SUBTOTAL(109,Taulukko16[Kävijät museokohteittain])</f>
        <v>1620325</v>
      </c>
      <c r="F75" s="25">
        <f>SUBTOTAL(109,Taulukko16[Kävijöistä maksaneet kävijät museokohteittain])</f>
        <v>781419</v>
      </c>
      <c r="G75" s="25">
        <f>SUBTOTAL(109,Taulukko16[Kävijöistä ilmaiskävijät museokohteittain])</f>
        <v>814334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75"/>
  <sheetViews>
    <sheetView workbookViewId="0">
      <selection activeCell="B18" sqref="B18"/>
    </sheetView>
  </sheetViews>
  <sheetFormatPr defaultColWidth="9.140625" defaultRowHeight="15" x14ac:dyDescent="0.25"/>
  <cols>
    <col min="1" max="1" width="67.7109375" customWidth="1"/>
    <col min="2" max="2" width="19.7109375" bestFit="1" customWidth="1"/>
    <col min="3" max="3" width="25.140625" bestFit="1" customWidth="1"/>
    <col min="4" max="4" width="25.140625" customWidth="1"/>
    <col min="5" max="5" width="22.5703125" bestFit="1" customWidth="1"/>
    <col min="6" max="6" width="41.42578125" bestFit="1" customWidth="1"/>
    <col min="7" max="7" width="35" bestFit="1" customWidth="1"/>
  </cols>
  <sheetData>
    <row r="1" spans="1:7" ht="15.75" x14ac:dyDescent="0.25">
      <c r="A1" s="4" t="s">
        <v>190</v>
      </c>
    </row>
    <row r="2" spans="1:7" x14ac:dyDescent="0.25">
      <c r="A2" s="5" t="s">
        <v>72</v>
      </c>
    </row>
    <row r="3" spans="1:7" x14ac:dyDescent="0.25">
      <c r="A3" s="5" t="s">
        <v>73</v>
      </c>
    </row>
    <row r="4" spans="1:7" x14ac:dyDescent="0.25">
      <c r="A4" s="5" t="s">
        <v>90</v>
      </c>
    </row>
    <row r="5" spans="1:7" x14ac:dyDescent="0.25">
      <c r="A5" s="5" t="s">
        <v>80</v>
      </c>
    </row>
    <row r="6" spans="1:7" x14ac:dyDescent="0.25">
      <c r="A6" s="2"/>
    </row>
    <row r="7" spans="1:7" x14ac:dyDescent="0.25">
      <c r="A7" s="20" t="s">
        <v>122</v>
      </c>
    </row>
    <row r="8" spans="1:7" x14ac:dyDescent="0.25">
      <c r="A8" s="20" t="s">
        <v>123</v>
      </c>
    </row>
    <row r="9" spans="1:7" x14ac:dyDescent="0.25">
      <c r="A9" s="7" t="s">
        <v>185</v>
      </c>
    </row>
    <row r="10" spans="1:7" x14ac:dyDescent="0.25">
      <c r="A10" s="35" t="s">
        <v>2</v>
      </c>
      <c r="B10" s="35" t="s">
        <v>0</v>
      </c>
      <c r="C10" s="35" t="s">
        <v>101</v>
      </c>
      <c r="D10" s="35" t="s">
        <v>1</v>
      </c>
      <c r="E10" s="35" t="s">
        <v>83</v>
      </c>
      <c r="F10" s="35" t="s">
        <v>88</v>
      </c>
      <c r="G10" s="35" t="s">
        <v>85</v>
      </c>
    </row>
    <row r="11" spans="1:7" x14ac:dyDescent="0.25">
      <c r="A11" s="15" t="s">
        <v>3</v>
      </c>
      <c r="B11" s="15" t="s">
        <v>4</v>
      </c>
      <c r="C11" s="15" t="s">
        <v>102</v>
      </c>
      <c r="D11" s="15" t="s">
        <v>5</v>
      </c>
      <c r="E11" s="25">
        <v>40204</v>
      </c>
      <c r="F11" s="25">
        <v>34591</v>
      </c>
      <c r="G11" s="25">
        <v>5613</v>
      </c>
    </row>
    <row r="12" spans="1:7" x14ac:dyDescent="0.25">
      <c r="A12" s="15" t="s">
        <v>6</v>
      </c>
      <c r="B12" s="15" t="s">
        <v>7</v>
      </c>
      <c r="C12" s="15" t="s">
        <v>103</v>
      </c>
      <c r="D12" s="15" t="s">
        <v>8</v>
      </c>
      <c r="E12" s="25">
        <v>19161</v>
      </c>
      <c r="F12" s="25">
        <v>2200</v>
      </c>
      <c r="G12" s="25">
        <v>16961</v>
      </c>
    </row>
    <row r="13" spans="1:7" x14ac:dyDescent="0.25">
      <c r="A13" s="15" t="s">
        <v>193</v>
      </c>
      <c r="B13" s="15" t="s">
        <v>10</v>
      </c>
      <c r="C13" s="15" t="s">
        <v>104</v>
      </c>
      <c r="D13" s="15" t="s">
        <v>8</v>
      </c>
      <c r="E13" s="25">
        <v>27536</v>
      </c>
      <c r="F13" s="25">
        <v>17580</v>
      </c>
      <c r="G13" s="25">
        <v>9956</v>
      </c>
    </row>
    <row r="14" spans="1:7" x14ac:dyDescent="0.25">
      <c r="A14" s="15" t="s">
        <v>14</v>
      </c>
      <c r="B14" s="15" t="s">
        <v>10</v>
      </c>
      <c r="C14" s="15" t="s">
        <v>104</v>
      </c>
      <c r="D14" s="15" t="s">
        <v>8</v>
      </c>
      <c r="E14" s="25">
        <v>26731</v>
      </c>
      <c r="F14" s="25">
        <v>15928</v>
      </c>
      <c r="G14" s="25">
        <v>10803</v>
      </c>
    </row>
    <row r="15" spans="1:7" x14ac:dyDescent="0.25">
      <c r="A15" s="15" t="s">
        <v>16</v>
      </c>
      <c r="B15" s="15" t="s">
        <v>17</v>
      </c>
      <c r="C15" s="15" t="s">
        <v>104</v>
      </c>
      <c r="D15" s="15" t="s">
        <v>8</v>
      </c>
      <c r="E15" s="25">
        <v>99220</v>
      </c>
      <c r="F15" s="25">
        <v>36657</v>
      </c>
      <c r="G15" s="25">
        <v>62563</v>
      </c>
    </row>
    <row r="16" spans="1:7" x14ac:dyDescent="0.25">
      <c r="A16" s="15" t="s">
        <v>78</v>
      </c>
      <c r="B16" s="15" t="s">
        <v>39</v>
      </c>
      <c r="C16" s="15" t="s">
        <v>108</v>
      </c>
      <c r="D16" s="15" t="s">
        <v>8</v>
      </c>
      <c r="E16" s="25">
        <v>11004</v>
      </c>
      <c r="F16" s="25">
        <v>5052</v>
      </c>
      <c r="G16" s="25">
        <v>5952</v>
      </c>
    </row>
    <row r="17" spans="1:7" x14ac:dyDescent="0.25">
      <c r="A17" s="15" t="s">
        <v>165</v>
      </c>
      <c r="B17" s="15" t="s">
        <v>39</v>
      </c>
      <c r="C17" s="15" t="s">
        <v>108</v>
      </c>
      <c r="D17" s="15" t="s">
        <v>8</v>
      </c>
      <c r="E17" s="25"/>
      <c r="F17" s="25"/>
      <c r="G17" s="25"/>
    </row>
    <row r="18" spans="1:7" x14ac:dyDescent="0.25">
      <c r="A18" s="15" t="s">
        <v>130</v>
      </c>
      <c r="B18" s="15" t="s">
        <v>18</v>
      </c>
      <c r="C18" s="15" t="s">
        <v>105</v>
      </c>
      <c r="D18" s="15" t="s">
        <v>8</v>
      </c>
      <c r="E18" s="25">
        <v>12686</v>
      </c>
      <c r="F18" s="25">
        <v>8131</v>
      </c>
      <c r="G18" s="25">
        <v>4555</v>
      </c>
    </row>
    <row r="19" spans="1:7" x14ac:dyDescent="0.25">
      <c r="A19" s="15" t="s">
        <v>178</v>
      </c>
      <c r="B19" s="15" t="s">
        <v>10</v>
      </c>
      <c r="C19" s="15" t="s">
        <v>104</v>
      </c>
      <c r="D19" s="15" t="s">
        <v>8</v>
      </c>
      <c r="E19" s="25">
        <v>6269</v>
      </c>
      <c r="F19" s="25"/>
      <c r="G19" s="25">
        <v>6269</v>
      </c>
    </row>
    <row r="20" spans="1:7" x14ac:dyDescent="0.25">
      <c r="A20" s="15" t="s">
        <v>179</v>
      </c>
      <c r="B20" s="15" t="s">
        <v>10</v>
      </c>
      <c r="C20" s="15" t="s">
        <v>104</v>
      </c>
      <c r="D20" s="15" t="s">
        <v>8</v>
      </c>
      <c r="E20" s="25">
        <v>17453</v>
      </c>
      <c r="F20" s="25">
        <v>3208</v>
      </c>
      <c r="G20" s="25">
        <v>14245</v>
      </c>
    </row>
    <row r="21" spans="1:7" x14ac:dyDescent="0.25">
      <c r="A21" s="15" t="s">
        <v>180</v>
      </c>
      <c r="B21" s="15" t="s">
        <v>10</v>
      </c>
      <c r="C21" s="15" t="s">
        <v>104</v>
      </c>
      <c r="D21" s="15" t="s">
        <v>8</v>
      </c>
      <c r="E21" s="25">
        <v>90631</v>
      </c>
      <c r="F21" s="25">
        <v>48743</v>
      </c>
      <c r="G21" s="25">
        <v>41888</v>
      </c>
    </row>
    <row r="22" spans="1:7" x14ac:dyDescent="0.25">
      <c r="A22" s="15" t="s">
        <v>19</v>
      </c>
      <c r="B22" s="15" t="s">
        <v>15</v>
      </c>
      <c r="C22" s="15" t="s">
        <v>106</v>
      </c>
      <c r="D22" s="15" t="s">
        <v>5</v>
      </c>
      <c r="E22" s="25">
        <v>2276</v>
      </c>
      <c r="F22" s="25">
        <v>620</v>
      </c>
      <c r="G22" s="25">
        <v>1656</v>
      </c>
    </row>
    <row r="23" spans="1:7" x14ac:dyDescent="0.25">
      <c r="A23" s="15" t="s">
        <v>131</v>
      </c>
      <c r="B23" s="15" t="s">
        <v>20</v>
      </c>
      <c r="C23" s="15" t="s">
        <v>104</v>
      </c>
      <c r="D23" s="15" t="s">
        <v>8</v>
      </c>
      <c r="E23" s="25">
        <v>5895</v>
      </c>
      <c r="F23" s="25">
        <v>1371</v>
      </c>
      <c r="G23" s="25">
        <v>4524</v>
      </c>
    </row>
    <row r="24" spans="1:7" x14ac:dyDescent="0.25">
      <c r="A24" s="15" t="s">
        <v>125</v>
      </c>
      <c r="B24" s="15" t="s">
        <v>13</v>
      </c>
      <c r="C24" s="15" t="s">
        <v>107</v>
      </c>
      <c r="D24" s="15" t="s">
        <v>8</v>
      </c>
      <c r="E24" s="25">
        <v>17311</v>
      </c>
      <c r="F24" s="25">
        <v>14208</v>
      </c>
      <c r="G24" s="25">
        <v>3103</v>
      </c>
    </row>
    <row r="25" spans="1:7" x14ac:dyDescent="0.25">
      <c r="A25" s="15" t="s">
        <v>124</v>
      </c>
      <c r="B25" s="15" t="s">
        <v>13</v>
      </c>
      <c r="C25" s="15" t="s">
        <v>107</v>
      </c>
      <c r="D25" s="15" t="s">
        <v>8</v>
      </c>
      <c r="E25" s="25">
        <v>13893</v>
      </c>
      <c r="F25" s="25">
        <v>10003</v>
      </c>
      <c r="G25" s="25">
        <v>3890</v>
      </c>
    </row>
    <row r="26" spans="1:7" x14ac:dyDescent="0.25">
      <c r="A26" s="15" t="s">
        <v>166</v>
      </c>
      <c r="B26" s="15" t="s">
        <v>22</v>
      </c>
      <c r="C26" s="15" t="s">
        <v>108</v>
      </c>
      <c r="D26" s="15" t="s">
        <v>8</v>
      </c>
      <c r="E26" s="25">
        <v>14001</v>
      </c>
      <c r="F26" s="25"/>
      <c r="G26" s="25">
        <v>14001</v>
      </c>
    </row>
    <row r="27" spans="1:7" x14ac:dyDescent="0.25">
      <c r="A27" s="15" t="s">
        <v>24</v>
      </c>
      <c r="B27" s="15" t="s">
        <v>25</v>
      </c>
      <c r="C27" s="15" t="s">
        <v>109</v>
      </c>
      <c r="D27" s="15" t="s">
        <v>8</v>
      </c>
      <c r="E27" s="25">
        <v>17192</v>
      </c>
      <c r="F27" s="25">
        <v>11252</v>
      </c>
      <c r="G27" s="25">
        <v>5940</v>
      </c>
    </row>
    <row r="28" spans="1:7" x14ac:dyDescent="0.25">
      <c r="A28" s="15" t="s">
        <v>126</v>
      </c>
      <c r="B28" s="15" t="s">
        <v>9</v>
      </c>
      <c r="C28" s="15" t="s">
        <v>110</v>
      </c>
      <c r="D28" s="15" t="s">
        <v>8</v>
      </c>
      <c r="E28" s="25">
        <v>4744</v>
      </c>
      <c r="F28" s="25"/>
      <c r="G28" s="25">
        <v>4744</v>
      </c>
    </row>
    <row r="29" spans="1:7" x14ac:dyDescent="0.25">
      <c r="A29" s="15" t="s">
        <v>133</v>
      </c>
      <c r="B29" s="15" t="s">
        <v>9</v>
      </c>
      <c r="C29" s="15" t="s">
        <v>110</v>
      </c>
      <c r="D29" s="15" t="s">
        <v>8</v>
      </c>
      <c r="E29" s="25">
        <v>23772</v>
      </c>
      <c r="F29" s="25">
        <v>3076</v>
      </c>
      <c r="G29" s="25">
        <v>20696</v>
      </c>
    </row>
    <row r="30" spans="1:7" x14ac:dyDescent="0.25">
      <c r="A30" s="15" t="s">
        <v>194</v>
      </c>
      <c r="B30" s="15" t="s">
        <v>26</v>
      </c>
      <c r="C30" s="15" t="s">
        <v>104</v>
      </c>
      <c r="D30" s="15" t="s">
        <v>8</v>
      </c>
      <c r="E30" s="25">
        <v>4919</v>
      </c>
      <c r="F30" s="25">
        <v>1985</v>
      </c>
      <c r="G30" s="25">
        <v>2934</v>
      </c>
    </row>
    <row r="31" spans="1:7" x14ac:dyDescent="0.25">
      <c r="A31" s="15" t="s">
        <v>28</v>
      </c>
      <c r="B31" s="15" t="s">
        <v>27</v>
      </c>
      <c r="C31" s="15" t="s">
        <v>111</v>
      </c>
      <c r="D31" s="15" t="s">
        <v>8</v>
      </c>
      <c r="E31" s="25"/>
      <c r="F31" s="25"/>
      <c r="G31" s="25"/>
    </row>
    <row r="32" spans="1:7" x14ac:dyDescent="0.25">
      <c r="A32" s="15" t="s">
        <v>30</v>
      </c>
      <c r="B32" s="15" t="s">
        <v>29</v>
      </c>
      <c r="C32" s="15" t="s">
        <v>112</v>
      </c>
      <c r="D32" s="15" t="s">
        <v>8</v>
      </c>
      <c r="E32" s="25">
        <v>12885</v>
      </c>
      <c r="F32" s="25">
        <v>1684</v>
      </c>
      <c r="G32" s="25">
        <v>11201</v>
      </c>
    </row>
    <row r="33" spans="1:7" x14ac:dyDescent="0.25">
      <c r="A33" s="15" t="s">
        <v>173</v>
      </c>
      <c r="B33" s="15" t="s">
        <v>10</v>
      </c>
      <c r="C33" s="15" t="s">
        <v>104</v>
      </c>
      <c r="D33" s="15" t="s">
        <v>8</v>
      </c>
      <c r="E33" s="25">
        <v>178683</v>
      </c>
      <c r="F33" s="25">
        <v>110886</v>
      </c>
      <c r="G33" s="25">
        <v>67797</v>
      </c>
    </row>
    <row r="34" spans="1:7" x14ac:dyDescent="0.25">
      <c r="A34" s="15" t="s">
        <v>174</v>
      </c>
      <c r="B34" s="15" t="s">
        <v>10</v>
      </c>
      <c r="C34" s="15" t="s">
        <v>104</v>
      </c>
      <c r="D34" s="15" t="s">
        <v>8</v>
      </c>
      <c r="E34" s="25">
        <v>182154</v>
      </c>
      <c r="F34" s="25">
        <v>89502</v>
      </c>
      <c r="G34" s="25">
        <v>92652</v>
      </c>
    </row>
    <row r="35" spans="1:7" x14ac:dyDescent="0.25">
      <c r="A35" s="15" t="s">
        <v>175</v>
      </c>
      <c r="B35" s="15" t="s">
        <v>10</v>
      </c>
      <c r="C35" s="15" t="s">
        <v>104</v>
      </c>
      <c r="D35" s="15" t="s">
        <v>8</v>
      </c>
      <c r="E35" s="25">
        <v>25762</v>
      </c>
      <c r="F35" s="25">
        <v>16213</v>
      </c>
      <c r="G35" s="25">
        <v>9549</v>
      </c>
    </row>
    <row r="36" spans="1:7" x14ac:dyDescent="0.25">
      <c r="A36" s="15" t="s">
        <v>195</v>
      </c>
      <c r="B36" s="15" t="s">
        <v>31</v>
      </c>
      <c r="C36" s="15" t="s">
        <v>103</v>
      </c>
      <c r="D36" s="15" t="s">
        <v>8</v>
      </c>
      <c r="E36" s="25">
        <v>18927</v>
      </c>
      <c r="F36" s="25">
        <v>802</v>
      </c>
      <c r="G36" s="25">
        <v>18125</v>
      </c>
    </row>
    <row r="37" spans="1:7" x14ac:dyDescent="0.25">
      <c r="A37" s="15" t="s">
        <v>86</v>
      </c>
      <c r="B37" s="15" t="s">
        <v>32</v>
      </c>
      <c r="C37" s="15" t="s">
        <v>104</v>
      </c>
      <c r="D37" s="15" t="s">
        <v>8</v>
      </c>
      <c r="E37" s="25">
        <v>8780</v>
      </c>
      <c r="F37" s="25">
        <v>3525</v>
      </c>
      <c r="G37" s="25">
        <v>5255</v>
      </c>
    </row>
    <row r="38" spans="1:7" x14ac:dyDescent="0.25">
      <c r="A38" s="15" t="s">
        <v>176</v>
      </c>
      <c r="B38" s="15" t="s">
        <v>47</v>
      </c>
      <c r="C38" s="15" t="s">
        <v>118</v>
      </c>
      <c r="D38" s="15" t="s">
        <v>8</v>
      </c>
      <c r="E38" s="25">
        <v>12804</v>
      </c>
      <c r="F38" s="25">
        <v>3063</v>
      </c>
      <c r="G38" s="25">
        <v>9741</v>
      </c>
    </row>
    <row r="39" spans="1:7" x14ac:dyDescent="0.25">
      <c r="A39" s="15" t="s">
        <v>34</v>
      </c>
      <c r="B39" s="15" t="s">
        <v>33</v>
      </c>
      <c r="C39" s="15" t="s">
        <v>113</v>
      </c>
      <c r="D39" s="15" t="s">
        <v>8</v>
      </c>
      <c r="E39" s="25">
        <v>14293</v>
      </c>
      <c r="F39" s="25">
        <v>2837</v>
      </c>
      <c r="G39" s="25">
        <v>11456</v>
      </c>
    </row>
    <row r="40" spans="1:7" x14ac:dyDescent="0.25">
      <c r="A40" s="15" t="s">
        <v>36</v>
      </c>
      <c r="B40" s="15" t="s">
        <v>35</v>
      </c>
      <c r="C40" s="15" t="s">
        <v>105</v>
      </c>
      <c r="D40" s="15" t="s">
        <v>8</v>
      </c>
      <c r="E40" s="25">
        <v>12138</v>
      </c>
      <c r="F40" s="25">
        <v>7350</v>
      </c>
      <c r="G40" s="25">
        <v>4788</v>
      </c>
    </row>
    <row r="41" spans="1:7" x14ac:dyDescent="0.25">
      <c r="A41" s="15" t="s">
        <v>134</v>
      </c>
      <c r="B41" s="15" t="s">
        <v>38</v>
      </c>
      <c r="C41" s="15" t="s">
        <v>113</v>
      </c>
      <c r="D41" s="15" t="s">
        <v>8</v>
      </c>
      <c r="E41" s="25">
        <v>1945</v>
      </c>
      <c r="F41" s="25">
        <v>1520</v>
      </c>
      <c r="G41" s="25">
        <v>425</v>
      </c>
    </row>
    <row r="42" spans="1:7" x14ac:dyDescent="0.25">
      <c r="A42" s="15" t="s">
        <v>198</v>
      </c>
      <c r="B42" s="15" t="s">
        <v>38</v>
      </c>
      <c r="C42" s="15" t="s">
        <v>113</v>
      </c>
      <c r="D42" s="15" t="s">
        <v>8</v>
      </c>
      <c r="E42" s="25">
        <v>7025</v>
      </c>
      <c r="F42" s="25">
        <v>4176</v>
      </c>
      <c r="G42" s="25">
        <v>2849</v>
      </c>
    </row>
    <row r="43" spans="1:7" x14ac:dyDescent="0.25">
      <c r="A43" s="15" t="s">
        <v>137</v>
      </c>
      <c r="B43" s="15" t="s">
        <v>40</v>
      </c>
      <c r="C43" s="15" t="s">
        <v>114</v>
      </c>
      <c r="D43" s="15" t="s">
        <v>8</v>
      </c>
      <c r="E43" s="25">
        <v>31912</v>
      </c>
      <c r="F43" s="25">
        <v>736</v>
      </c>
      <c r="G43" s="25">
        <v>31176</v>
      </c>
    </row>
    <row r="44" spans="1:7" x14ac:dyDescent="0.25">
      <c r="A44" s="15" t="s">
        <v>161</v>
      </c>
      <c r="B44" s="15" t="s">
        <v>41</v>
      </c>
      <c r="C44" s="15" t="s">
        <v>115</v>
      </c>
      <c r="D44" s="15" t="s">
        <v>8</v>
      </c>
      <c r="E44" s="25">
        <v>4065</v>
      </c>
      <c r="F44" s="25">
        <v>1190</v>
      </c>
      <c r="G44" s="25">
        <v>2875</v>
      </c>
    </row>
    <row r="45" spans="1:7" x14ac:dyDescent="0.25">
      <c r="A45" s="15" t="s">
        <v>162</v>
      </c>
      <c r="B45" s="15" t="s">
        <v>41</v>
      </c>
      <c r="C45" s="15" t="s">
        <v>115</v>
      </c>
      <c r="D45" s="15" t="s">
        <v>11</v>
      </c>
      <c r="E45" s="25">
        <v>1037</v>
      </c>
      <c r="F45" s="25">
        <v>553</v>
      </c>
      <c r="G45" s="25">
        <v>484</v>
      </c>
    </row>
    <row r="46" spans="1:7" x14ac:dyDescent="0.25">
      <c r="A46" s="15" t="s">
        <v>163</v>
      </c>
      <c r="B46" s="15" t="s">
        <v>23</v>
      </c>
      <c r="C46" s="15" t="s">
        <v>119</v>
      </c>
      <c r="D46" s="15" t="s">
        <v>8</v>
      </c>
      <c r="E46" s="25">
        <v>7523</v>
      </c>
      <c r="F46" s="25">
        <v>1855</v>
      </c>
      <c r="G46" s="25">
        <v>5668</v>
      </c>
    </row>
    <row r="47" spans="1:7" x14ac:dyDescent="0.25">
      <c r="A47" s="15" t="s">
        <v>199</v>
      </c>
      <c r="B47" s="15" t="s">
        <v>43</v>
      </c>
      <c r="C47" s="15" t="s">
        <v>114</v>
      </c>
      <c r="D47" s="15" t="s">
        <v>8</v>
      </c>
      <c r="E47" s="25">
        <v>5365</v>
      </c>
      <c r="F47" s="25">
        <v>3080</v>
      </c>
      <c r="G47" s="25">
        <v>2285</v>
      </c>
    </row>
    <row r="48" spans="1:7" x14ac:dyDescent="0.25">
      <c r="A48" s="15" t="s">
        <v>140</v>
      </c>
      <c r="B48" s="15" t="s">
        <v>43</v>
      </c>
      <c r="C48" s="15" t="s">
        <v>114</v>
      </c>
      <c r="D48" s="15" t="s">
        <v>8</v>
      </c>
      <c r="E48" s="25"/>
      <c r="F48" s="25"/>
      <c r="G48" s="25"/>
    </row>
    <row r="49" spans="1:7" x14ac:dyDescent="0.25">
      <c r="A49" s="15" t="s">
        <v>44</v>
      </c>
      <c r="B49" s="15" t="s">
        <v>45</v>
      </c>
      <c r="C49" s="15" t="s">
        <v>116</v>
      </c>
      <c r="D49" s="15" t="s">
        <v>8</v>
      </c>
      <c r="E49" s="25">
        <v>35666</v>
      </c>
      <c r="F49" s="25">
        <v>5774</v>
      </c>
      <c r="G49" s="25">
        <v>29892</v>
      </c>
    </row>
    <row r="50" spans="1:7" x14ac:dyDescent="0.25">
      <c r="A50" s="15" t="s">
        <v>79</v>
      </c>
      <c r="B50" s="15" t="s">
        <v>65</v>
      </c>
      <c r="C50" s="15" t="s">
        <v>117</v>
      </c>
      <c r="D50" s="15" t="s">
        <v>8</v>
      </c>
      <c r="E50" s="25">
        <v>26406</v>
      </c>
      <c r="F50" s="25" t="s">
        <v>71</v>
      </c>
      <c r="G50" s="25" t="s">
        <v>71</v>
      </c>
    </row>
    <row r="51" spans="1:7" x14ac:dyDescent="0.25">
      <c r="A51" s="15" t="s">
        <v>167</v>
      </c>
      <c r="B51" s="15" t="s">
        <v>65</v>
      </c>
      <c r="C51" s="15" t="s">
        <v>117</v>
      </c>
      <c r="D51" s="15" t="s">
        <v>8</v>
      </c>
      <c r="E51" s="25">
        <v>12727</v>
      </c>
      <c r="F51" s="25">
        <v>3227</v>
      </c>
      <c r="G51" s="25">
        <v>9500</v>
      </c>
    </row>
    <row r="52" spans="1:7" x14ac:dyDescent="0.25">
      <c r="A52" s="15" t="s">
        <v>142</v>
      </c>
      <c r="B52" s="15" t="s">
        <v>48</v>
      </c>
      <c r="C52" s="15" t="s">
        <v>115</v>
      </c>
      <c r="D52" s="15" t="s">
        <v>8</v>
      </c>
      <c r="E52" s="25">
        <v>6931</v>
      </c>
      <c r="F52" s="25"/>
      <c r="G52" s="25">
        <v>6931</v>
      </c>
    </row>
    <row r="53" spans="1:7" x14ac:dyDescent="0.25">
      <c r="A53" s="15" t="s">
        <v>202</v>
      </c>
      <c r="B53" s="15" t="s">
        <v>48</v>
      </c>
      <c r="C53" s="15" t="s">
        <v>115</v>
      </c>
      <c r="D53" s="15" t="s">
        <v>8</v>
      </c>
      <c r="E53" s="25">
        <v>30671</v>
      </c>
      <c r="F53" s="25">
        <v>9496</v>
      </c>
      <c r="G53" s="25">
        <v>21175</v>
      </c>
    </row>
    <row r="54" spans="1:7" x14ac:dyDescent="0.25">
      <c r="A54" s="15" t="s">
        <v>49</v>
      </c>
      <c r="B54" s="15" t="s">
        <v>50</v>
      </c>
      <c r="C54" s="15" t="s">
        <v>102</v>
      </c>
      <c r="D54" s="15" t="s">
        <v>8</v>
      </c>
      <c r="E54" s="25">
        <v>2676</v>
      </c>
      <c r="F54" s="25"/>
      <c r="G54" s="25">
        <v>2676</v>
      </c>
    </row>
    <row r="55" spans="1:7" x14ac:dyDescent="0.25">
      <c r="A55" s="15" t="s">
        <v>51</v>
      </c>
      <c r="B55" s="15" t="s">
        <v>41</v>
      </c>
      <c r="C55" s="15" t="s">
        <v>115</v>
      </c>
      <c r="D55" s="15" t="s">
        <v>8</v>
      </c>
      <c r="E55" s="25">
        <v>11517</v>
      </c>
      <c r="F55" s="25">
        <v>3333</v>
      </c>
      <c r="G55" s="25">
        <v>8184</v>
      </c>
    </row>
    <row r="56" spans="1:7" x14ac:dyDescent="0.25">
      <c r="A56" s="15" t="s">
        <v>170</v>
      </c>
      <c r="B56" s="15" t="s">
        <v>52</v>
      </c>
      <c r="C56" s="15" t="s">
        <v>107</v>
      </c>
      <c r="D56" s="15" t="s">
        <v>8</v>
      </c>
      <c r="E56" s="25">
        <v>6905</v>
      </c>
      <c r="F56" s="25">
        <v>2216</v>
      </c>
      <c r="G56" s="25">
        <v>4689</v>
      </c>
    </row>
    <row r="57" spans="1:7" x14ac:dyDescent="0.25">
      <c r="A57" s="15" t="s">
        <v>54</v>
      </c>
      <c r="B57" s="15" t="s">
        <v>37</v>
      </c>
      <c r="C57" s="15" t="s">
        <v>103</v>
      </c>
      <c r="D57" s="15" t="s">
        <v>8</v>
      </c>
      <c r="E57" s="25">
        <v>16936</v>
      </c>
      <c r="F57" s="25">
        <v>4857</v>
      </c>
      <c r="G57" s="25">
        <v>12079</v>
      </c>
    </row>
    <row r="58" spans="1:7" x14ac:dyDescent="0.25">
      <c r="A58" s="15" t="s">
        <v>56</v>
      </c>
      <c r="B58" s="15" t="s">
        <v>55</v>
      </c>
      <c r="C58" s="15" t="s">
        <v>102</v>
      </c>
      <c r="D58" s="15" t="s">
        <v>8</v>
      </c>
      <c r="E58" s="25">
        <v>11219</v>
      </c>
      <c r="F58" s="25">
        <v>4235</v>
      </c>
      <c r="G58" s="25">
        <v>6984</v>
      </c>
    </row>
    <row r="59" spans="1:7" x14ac:dyDescent="0.25">
      <c r="A59" s="15" t="s">
        <v>57</v>
      </c>
      <c r="B59" s="15" t="s">
        <v>15</v>
      </c>
      <c r="C59" s="15" t="s">
        <v>106</v>
      </c>
      <c r="D59" s="15" t="s">
        <v>8</v>
      </c>
      <c r="E59" s="25">
        <v>32134</v>
      </c>
      <c r="F59" s="25">
        <v>23571</v>
      </c>
      <c r="G59" s="25">
        <v>8563</v>
      </c>
    </row>
    <row r="60" spans="1:7" x14ac:dyDescent="0.25">
      <c r="A60" s="15" t="s">
        <v>144</v>
      </c>
      <c r="B60" s="15" t="s">
        <v>58</v>
      </c>
      <c r="C60" s="15" t="s">
        <v>106</v>
      </c>
      <c r="D60" s="15" t="s">
        <v>8</v>
      </c>
      <c r="E60" s="25">
        <v>19521</v>
      </c>
      <c r="F60" s="25">
        <v>4547</v>
      </c>
      <c r="G60" s="25">
        <v>14974</v>
      </c>
    </row>
    <row r="61" spans="1:7" x14ac:dyDescent="0.25">
      <c r="A61" s="15" t="s">
        <v>145</v>
      </c>
      <c r="B61" s="15" t="s">
        <v>10</v>
      </c>
      <c r="C61" s="15" t="s">
        <v>104</v>
      </c>
      <c r="D61" s="15" t="s">
        <v>8</v>
      </c>
      <c r="E61" s="25">
        <v>1306</v>
      </c>
      <c r="F61" s="25">
        <v>202</v>
      </c>
      <c r="G61" s="25">
        <v>1104</v>
      </c>
    </row>
    <row r="62" spans="1:7" x14ac:dyDescent="0.25">
      <c r="A62" s="15" t="s">
        <v>60</v>
      </c>
      <c r="B62" s="15" t="s">
        <v>10</v>
      </c>
      <c r="C62" s="15" t="s">
        <v>104</v>
      </c>
      <c r="D62" s="15" t="s">
        <v>12</v>
      </c>
      <c r="E62" s="25">
        <v>23090</v>
      </c>
      <c r="F62" s="25">
        <v>14274</v>
      </c>
      <c r="G62" s="25">
        <v>8816</v>
      </c>
    </row>
    <row r="63" spans="1:7" x14ac:dyDescent="0.25">
      <c r="A63" s="15" t="s">
        <v>61</v>
      </c>
      <c r="B63" s="15" t="s">
        <v>62</v>
      </c>
      <c r="C63" s="15" t="s">
        <v>103</v>
      </c>
      <c r="D63" s="15" t="s">
        <v>8</v>
      </c>
      <c r="E63" s="25">
        <v>4950</v>
      </c>
      <c r="F63" s="25">
        <v>4567</v>
      </c>
      <c r="G63" s="25">
        <v>383</v>
      </c>
    </row>
    <row r="64" spans="1:7" x14ac:dyDescent="0.25">
      <c r="A64" s="15" t="s">
        <v>146</v>
      </c>
      <c r="B64" s="15" t="s">
        <v>15</v>
      </c>
      <c r="C64" s="15" t="s">
        <v>106</v>
      </c>
      <c r="D64" s="15" t="s">
        <v>12</v>
      </c>
      <c r="E64" s="25"/>
      <c r="F64" s="25"/>
      <c r="G64" s="25"/>
    </row>
    <row r="65" spans="1:7" x14ac:dyDescent="0.25">
      <c r="A65" s="15" t="s">
        <v>203</v>
      </c>
      <c r="B65" s="15" t="s">
        <v>15</v>
      </c>
      <c r="C65" s="15" t="s">
        <v>106</v>
      </c>
      <c r="D65" s="15" t="s">
        <v>8</v>
      </c>
      <c r="E65" s="25">
        <v>26082</v>
      </c>
      <c r="F65" s="25" t="s">
        <v>71</v>
      </c>
      <c r="G65" s="25" t="s">
        <v>71</v>
      </c>
    </row>
    <row r="66" spans="1:7" x14ac:dyDescent="0.25">
      <c r="A66" s="15" t="s">
        <v>147</v>
      </c>
      <c r="B66" s="15"/>
      <c r="C66" s="15" t="s">
        <v>120</v>
      </c>
      <c r="D66" s="15"/>
      <c r="E66" s="25"/>
      <c r="F66" s="25"/>
      <c r="G66" s="25"/>
    </row>
    <row r="67" spans="1:7" x14ac:dyDescent="0.25">
      <c r="A67" s="15" t="s">
        <v>169</v>
      </c>
      <c r="B67" s="15" t="s">
        <v>65</v>
      </c>
      <c r="C67" s="15" t="s">
        <v>117</v>
      </c>
      <c r="D67" s="15" t="s">
        <v>8</v>
      </c>
      <c r="E67" s="25">
        <v>11628</v>
      </c>
      <c r="F67" s="25">
        <v>2338</v>
      </c>
      <c r="G67" s="25">
        <v>9290</v>
      </c>
    </row>
    <row r="68" spans="1:7" x14ac:dyDescent="0.25">
      <c r="A68" s="15" t="s">
        <v>66</v>
      </c>
      <c r="B68" s="15" t="s">
        <v>65</v>
      </c>
      <c r="C68" s="15" t="s">
        <v>117</v>
      </c>
      <c r="D68" s="15" t="s">
        <v>8</v>
      </c>
      <c r="E68" s="25">
        <v>6622</v>
      </c>
      <c r="F68" s="25">
        <v>1550</v>
      </c>
      <c r="G68" s="25">
        <v>5072</v>
      </c>
    </row>
    <row r="69" spans="1:7" x14ac:dyDescent="0.25">
      <c r="A69" s="15" t="s">
        <v>148</v>
      </c>
      <c r="B69" s="15" t="s">
        <v>4</v>
      </c>
      <c r="C69" s="15" t="s">
        <v>102</v>
      </c>
      <c r="D69" s="15" t="s">
        <v>8</v>
      </c>
      <c r="E69" s="25">
        <v>25769</v>
      </c>
      <c r="F69" s="25">
        <v>14281</v>
      </c>
      <c r="G69" s="25">
        <v>11488</v>
      </c>
    </row>
    <row r="70" spans="1:7" x14ac:dyDescent="0.25">
      <c r="A70" s="15" t="s">
        <v>181</v>
      </c>
      <c r="B70" s="15" t="s">
        <v>4</v>
      </c>
      <c r="C70" s="15" t="s">
        <v>102</v>
      </c>
      <c r="D70" s="15" t="s">
        <v>8</v>
      </c>
      <c r="E70" s="25">
        <v>80848</v>
      </c>
      <c r="F70" s="25">
        <v>45275</v>
      </c>
      <c r="G70" s="25">
        <v>35573</v>
      </c>
    </row>
    <row r="71" spans="1:7" x14ac:dyDescent="0.25">
      <c r="A71" s="15" t="s">
        <v>149</v>
      </c>
      <c r="B71" s="15" t="s">
        <v>21</v>
      </c>
      <c r="C71" s="15" t="s">
        <v>104</v>
      </c>
      <c r="D71" s="15" t="s">
        <v>8</v>
      </c>
      <c r="E71" s="25">
        <v>22294</v>
      </c>
      <c r="F71" s="25">
        <v>19524</v>
      </c>
      <c r="G71" s="25">
        <v>2770</v>
      </c>
    </row>
    <row r="72" spans="1:7" x14ac:dyDescent="0.25">
      <c r="A72" s="15" t="s">
        <v>150</v>
      </c>
      <c r="B72" s="15" t="s">
        <v>21</v>
      </c>
      <c r="C72" s="15" t="s">
        <v>104</v>
      </c>
      <c r="D72" s="15" t="s">
        <v>8</v>
      </c>
      <c r="E72" s="25">
        <v>3925</v>
      </c>
      <c r="F72" s="25">
        <v>2903</v>
      </c>
      <c r="G72" s="25">
        <v>1022</v>
      </c>
    </row>
    <row r="73" spans="1:7" x14ac:dyDescent="0.25">
      <c r="A73" s="15" t="s">
        <v>182</v>
      </c>
      <c r="B73" s="15" t="s">
        <v>59</v>
      </c>
      <c r="C73" s="15" t="s">
        <v>104</v>
      </c>
      <c r="D73" s="15" t="s">
        <v>8</v>
      </c>
      <c r="E73" s="25">
        <v>8070</v>
      </c>
      <c r="F73" s="25"/>
      <c r="G73" s="25">
        <v>8070</v>
      </c>
    </row>
    <row r="74" spans="1:7" x14ac:dyDescent="0.25">
      <c r="A74" s="15" t="s">
        <v>155</v>
      </c>
      <c r="B74" s="15" t="s">
        <v>68</v>
      </c>
      <c r="C74" s="15" t="s">
        <v>110</v>
      </c>
      <c r="D74" s="15" t="s">
        <v>8</v>
      </c>
      <c r="E74" s="25">
        <v>2056</v>
      </c>
      <c r="F74" s="25">
        <v>411</v>
      </c>
      <c r="G74" s="25">
        <v>1645</v>
      </c>
    </row>
    <row r="75" spans="1:7" x14ac:dyDescent="0.25">
      <c r="A75" s="15">
        <f>SUBTOTAL(103,Taulukko2[Museokohteet])</f>
        <v>64</v>
      </c>
      <c r="B75" s="15"/>
      <c r="C75" s="15"/>
      <c r="D75" s="15"/>
      <c r="E75" s="25">
        <f>SUBTOTAL(109,Taulukko2[Kävijät museokohteittain])</f>
        <v>1410145</v>
      </c>
      <c r="F75" s="25">
        <f>SUBTOTAL(109,Taulukko2[Kävijöistä maksaneita kävijöitä museokohteittain])</f>
        <v>630158</v>
      </c>
      <c r="G75" s="25">
        <f>SUBTOTAL(109,Taulukko2[Kävijöistä ilmaiskävijät museokohteittain])</f>
        <v>727499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75"/>
  <sheetViews>
    <sheetView workbookViewId="0">
      <selection activeCell="C16" sqref="C16"/>
    </sheetView>
  </sheetViews>
  <sheetFormatPr defaultColWidth="8.85546875" defaultRowHeight="15" x14ac:dyDescent="0.25"/>
  <cols>
    <col min="1" max="1" width="67.7109375" customWidth="1"/>
    <col min="2" max="2" width="19.7109375" bestFit="1" customWidth="1"/>
    <col min="3" max="4" width="25.140625" bestFit="1" customWidth="1"/>
    <col min="5" max="5" width="22.5703125" bestFit="1" customWidth="1"/>
    <col min="6" max="6" width="41.42578125" bestFit="1" customWidth="1"/>
    <col min="7" max="7" width="35" bestFit="1" customWidth="1"/>
  </cols>
  <sheetData>
    <row r="1" spans="1:7" ht="15.75" x14ac:dyDescent="0.25">
      <c r="A1" s="4" t="s">
        <v>191</v>
      </c>
    </row>
    <row r="2" spans="1:7" x14ac:dyDescent="0.25">
      <c r="A2" s="5" t="s">
        <v>72</v>
      </c>
    </row>
    <row r="3" spans="1:7" x14ac:dyDescent="0.25">
      <c r="A3" s="5" t="s">
        <v>73</v>
      </c>
    </row>
    <row r="4" spans="1:7" x14ac:dyDescent="0.25">
      <c r="A4" s="5" t="s">
        <v>89</v>
      </c>
    </row>
    <row r="5" spans="1:7" x14ac:dyDescent="0.25">
      <c r="A5" s="5" t="s">
        <v>80</v>
      </c>
    </row>
    <row r="6" spans="1:7" x14ac:dyDescent="0.25">
      <c r="A6" s="2"/>
    </row>
    <row r="7" spans="1:7" x14ac:dyDescent="0.25">
      <c r="A7" s="20" t="s">
        <v>122</v>
      </c>
    </row>
    <row r="8" spans="1:7" x14ac:dyDescent="0.25">
      <c r="A8" s="20" t="s">
        <v>123</v>
      </c>
    </row>
    <row r="9" spans="1:7" x14ac:dyDescent="0.25">
      <c r="A9" s="7" t="s">
        <v>185</v>
      </c>
    </row>
    <row r="10" spans="1:7" x14ac:dyDescent="0.25">
      <c r="A10" s="35" t="s">
        <v>2</v>
      </c>
      <c r="B10" s="35" t="s">
        <v>0</v>
      </c>
      <c r="C10" s="35" t="s">
        <v>101</v>
      </c>
      <c r="D10" s="35" t="s">
        <v>1</v>
      </c>
      <c r="E10" s="35" t="s">
        <v>83</v>
      </c>
      <c r="F10" s="35" t="s">
        <v>88</v>
      </c>
      <c r="G10" s="35" t="s">
        <v>85</v>
      </c>
    </row>
    <row r="11" spans="1:7" x14ac:dyDescent="0.25">
      <c r="A11" s="15" t="s">
        <v>3</v>
      </c>
      <c r="B11" s="15" t="s">
        <v>4</v>
      </c>
      <c r="C11" s="15" t="s">
        <v>102</v>
      </c>
      <c r="D11" s="15" t="s">
        <v>5</v>
      </c>
      <c r="E11" s="25">
        <v>35178</v>
      </c>
      <c r="F11" s="25">
        <v>28778</v>
      </c>
      <c r="G11" s="25">
        <v>6400</v>
      </c>
    </row>
    <row r="12" spans="1:7" x14ac:dyDescent="0.25">
      <c r="A12" s="15" t="s">
        <v>6</v>
      </c>
      <c r="B12" s="15" t="s">
        <v>7</v>
      </c>
      <c r="C12" s="15" t="s">
        <v>103</v>
      </c>
      <c r="D12" s="15" t="s">
        <v>8</v>
      </c>
      <c r="E12" s="25">
        <v>22471</v>
      </c>
      <c r="F12" s="25">
        <v>1750</v>
      </c>
      <c r="G12" s="25">
        <v>20721</v>
      </c>
    </row>
    <row r="13" spans="1:7" x14ac:dyDescent="0.25">
      <c r="A13" s="15" t="s">
        <v>193</v>
      </c>
      <c r="B13" s="15" t="s">
        <v>10</v>
      </c>
      <c r="C13" s="15" t="s">
        <v>104</v>
      </c>
      <c r="D13" s="15" t="s">
        <v>8</v>
      </c>
      <c r="E13" s="25">
        <v>59435</v>
      </c>
      <c r="F13" s="25">
        <v>39435</v>
      </c>
      <c r="G13" s="25">
        <v>20000</v>
      </c>
    </row>
    <row r="14" spans="1:7" x14ac:dyDescent="0.25">
      <c r="A14" s="15" t="s">
        <v>14</v>
      </c>
      <c r="B14" s="15" t="s">
        <v>10</v>
      </c>
      <c r="C14" s="15" t="s">
        <v>104</v>
      </c>
      <c r="D14" s="15" t="s">
        <v>8</v>
      </c>
      <c r="E14" s="25">
        <v>22349</v>
      </c>
      <c r="F14" s="25">
        <v>11809</v>
      </c>
      <c r="G14" s="25">
        <v>10540</v>
      </c>
    </row>
    <row r="15" spans="1:7" x14ac:dyDescent="0.25">
      <c r="A15" s="15" t="s">
        <v>16</v>
      </c>
      <c r="B15" s="15" t="s">
        <v>17</v>
      </c>
      <c r="C15" s="15" t="s">
        <v>104</v>
      </c>
      <c r="D15" s="15" t="s">
        <v>8</v>
      </c>
      <c r="E15" s="25">
        <v>82200</v>
      </c>
      <c r="F15" s="25">
        <v>30074</v>
      </c>
      <c r="G15" s="25">
        <v>52126</v>
      </c>
    </row>
    <row r="16" spans="1:7" x14ac:dyDescent="0.25">
      <c r="A16" s="15" t="s">
        <v>78</v>
      </c>
      <c r="B16" s="15" t="s">
        <v>39</v>
      </c>
      <c r="C16" s="15" t="s">
        <v>108</v>
      </c>
      <c r="D16" s="15" t="s">
        <v>8</v>
      </c>
      <c r="E16" s="25">
        <v>10079</v>
      </c>
      <c r="F16" s="25">
        <v>5809</v>
      </c>
      <c r="G16" s="25">
        <v>4270</v>
      </c>
    </row>
    <row r="17" spans="1:7" x14ac:dyDescent="0.25">
      <c r="A17" s="15" t="s">
        <v>165</v>
      </c>
      <c r="B17" s="15" t="s">
        <v>39</v>
      </c>
      <c r="C17" s="15" t="s">
        <v>108</v>
      </c>
      <c r="D17" s="15" t="s">
        <v>8</v>
      </c>
      <c r="E17" s="25"/>
      <c r="F17" s="25"/>
      <c r="G17" s="25"/>
    </row>
    <row r="18" spans="1:7" x14ac:dyDescent="0.25">
      <c r="A18" s="15" t="s">
        <v>130</v>
      </c>
      <c r="B18" s="15" t="s">
        <v>18</v>
      </c>
      <c r="C18" s="15" t="s">
        <v>105</v>
      </c>
      <c r="D18" s="15" t="s">
        <v>8</v>
      </c>
      <c r="E18" s="25">
        <v>6722</v>
      </c>
      <c r="F18" s="25">
        <v>3251</v>
      </c>
      <c r="G18" s="25">
        <v>3471</v>
      </c>
    </row>
    <row r="19" spans="1:7" x14ac:dyDescent="0.25">
      <c r="A19" s="15" t="s">
        <v>178</v>
      </c>
      <c r="B19" s="15" t="s">
        <v>10</v>
      </c>
      <c r="C19" s="15" t="s">
        <v>104</v>
      </c>
      <c r="D19" s="15" t="s">
        <v>8</v>
      </c>
      <c r="E19" s="25">
        <v>5460</v>
      </c>
      <c r="F19" s="25"/>
      <c r="G19" s="25">
        <v>5460</v>
      </c>
    </row>
    <row r="20" spans="1:7" x14ac:dyDescent="0.25">
      <c r="A20" s="15" t="s">
        <v>179</v>
      </c>
      <c r="B20" s="15" t="s">
        <v>10</v>
      </c>
      <c r="C20" s="15" t="s">
        <v>104</v>
      </c>
      <c r="D20" s="15" t="s">
        <v>8</v>
      </c>
      <c r="E20" s="25">
        <v>20294</v>
      </c>
      <c r="F20" s="25">
        <v>7790</v>
      </c>
      <c r="G20" s="25">
        <v>12504</v>
      </c>
    </row>
    <row r="21" spans="1:7" x14ac:dyDescent="0.25">
      <c r="A21" s="15" t="s">
        <v>180</v>
      </c>
      <c r="B21" s="15" t="s">
        <v>10</v>
      </c>
      <c r="C21" s="15" t="s">
        <v>104</v>
      </c>
      <c r="D21" s="15" t="s">
        <v>8</v>
      </c>
      <c r="E21" s="25">
        <v>57054</v>
      </c>
      <c r="F21" s="25">
        <v>18949</v>
      </c>
      <c r="G21" s="25">
        <v>38105</v>
      </c>
    </row>
    <row r="22" spans="1:7" x14ac:dyDescent="0.25">
      <c r="A22" s="15" t="s">
        <v>19</v>
      </c>
      <c r="B22" s="15" t="s">
        <v>15</v>
      </c>
      <c r="C22" s="15" t="s">
        <v>106</v>
      </c>
      <c r="D22" s="15" t="s">
        <v>5</v>
      </c>
      <c r="E22" s="25">
        <v>2088</v>
      </c>
      <c r="F22" s="25">
        <v>890</v>
      </c>
      <c r="G22" s="25">
        <v>1198</v>
      </c>
    </row>
    <row r="23" spans="1:7" x14ac:dyDescent="0.25">
      <c r="A23" s="15" t="s">
        <v>131</v>
      </c>
      <c r="B23" s="15" t="s">
        <v>20</v>
      </c>
      <c r="C23" s="15" t="s">
        <v>104</v>
      </c>
      <c r="D23" s="15" t="s">
        <v>8</v>
      </c>
      <c r="E23" s="25">
        <v>9469</v>
      </c>
      <c r="F23" s="25">
        <v>2585</v>
      </c>
      <c r="G23" s="25">
        <v>6884</v>
      </c>
    </row>
    <row r="24" spans="1:7" x14ac:dyDescent="0.25">
      <c r="A24" s="15" t="s">
        <v>125</v>
      </c>
      <c r="B24" s="15" t="s">
        <v>13</v>
      </c>
      <c r="C24" s="15" t="s">
        <v>107</v>
      </c>
      <c r="D24" s="15" t="s">
        <v>8</v>
      </c>
      <c r="E24" s="25">
        <v>8528</v>
      </c>
      <c r="F24" s="25">
        <v>5872</v>
      </c>
      <c r="G24" s="25">
        <v>2656</v>
      </c>
    </row>
    <row r="25" spans="1:7" x14ac:dyDescent="0.25">
      <c r="A25" s="15" t="s">
        <v>124</v>
      </c>
      <c r="B25" s="15" t="s">
        <v>13</v>
      </c>
      <c r="C25" s="15" t="s">
        <v>107</v>
      </c>
      <c r="D25" s="15" t="s">
        <v>8</v>
      </c>
      <c r="E25" s="25">
        <v>5982</v>
      </c>
      <c r="F25" s="25">
        <v>4632</v>
      </c>
      <c r="G25" s="25">
        <v>1350</v>
      </c>
    </row>
    <row r="26" spans="1:7" x14ac:dyDescent="0.25">
      <c r="A26" s="15" t="s">
        <v>166</v>
      </c>
      <c r="B26" s="15" t="s">
        <v>22</v>
      </c>
      <c r="C26" s="15" t="s">
        <v>108</v>
      </c>
      <c r="D26" s="15" t="s">
        <v>8</v>
      </c>
      <c r="E26" s="25">
        <v>15206</v>
      </c>
      <c r="F26" s="25"/>
      <c r="G26" s="25">
        <v>15206</v>
      </c>
    </row>
    <row r="27" spans="1:7" x14ac:dyDescent="0.25">
      <c r="A27" s="15" t="s">
        <v>24</v>
      </c>
      <c r="B27" s="15" t="s">
        <v>25</v>
      </c>
      <c r="C27" s="15" t="s">
        <v>109</v>
      </c>
      <c r="D27" s="15" t="s">
        <v>8</v>
      </c>
      <c r="E27" s="25">
        <v>17291</v>
      </c>
      <c r="F27" s="25">
        <v>12195</v>
      </c>
      <c r="G27" s="25">
        <v>5096</v>
      </c>
    </row>
    <row r="28" spans="1:7" x14ac:dyDescent="0.25">
      <c r="A28" s="15" t="s">
        <v>126</v>
      </c>
      <c r="B28" s="15" t="s">
        <v>9</v>
      </c>
      <c r="C28" s="15" t="s">
        <v>110</v>
      </c>
      <c r="D28" s="15" t="s">
        <v>8</v>
      </c>
      <c r="E28" s="25">
        <v>4746</v>
      </c>
      <c r="F28" s="25"/>
      <c r="G28" s="25">
        <v>4746</v>
      </c>
    </row>
    <row r="29" spans="1:7" x14ac:dyDescent="0.25">
      <c r="A29" s="15" t="s">
        <v>133</v>
      </c>
      <c r="B29" s="15" t="s">
        <v>9</v>
      </c>
      <c r="C29" s="15" t="s">
        <v>110</v>
      </c>
      <c r="D29" s="15" t="s">
        <v>8</v>
      </c>
      <c r="E29" s="25">
        <v>25355</v>
      </c>
      <c r="F29" s="25">
        <v>1987</v>
      </c>
      <c r="G29" s="25">
        <v>23368</v>
      </c>
    </row>
    <row r="30" spans="1:7" x14ac:dyDescent="0.25">
      <c r="A30" s="15" t="s">
        <v>194</v>
      </c>
      <c r="B30" s="15" t="s">
        <v>26</v>
      </c>
      <c r="C30" s="15" t="s">
        <v>104</v>
      </c>
      <c r="D30" s="15" t="s">
        <v>8</v>
      </c>
      <c r="E30" s="25">
        <v>3945</v>
      </c>
      <c r="F30" s="25">
        <v>1838</v>
      </c>
      <c r="G30" s="25">
        <v>2107</v>
      </c>
    </row>
    <row r="31" spans="1:7" x14ac:dyDescent="0.25">
      <c r="A31" s="15" t="s">
        <v>28</v>
      </c>
      <c r="B31" s="15" t="s">
        <v>27</v>
      </c>
      <c r="C31" s="15" t="s">
        <v>111</v>
      </c>
      <c r="D31" s="15" t="s">
        <v>8</v>
      </c>
      <c r="E31" s="25"/>
      <c r="F31" s="25"/>
      <c r="G31" s="25"/>
    </row>
    <row r="32" spans="1:7" x14ac:dyDescent="0.25">
      <c r="A32" s="15" t="s">
        <v>30</v>
      </c>
      <c r="B32" s="15" t="s">
        <v>29</v>
      </c>
      <c r="C32" s="15" t="s">
        <v>112</v>
      </c>
      <c r="D32" s="15" t="s">
        <v>8</v>
      </c>
      <c r="E32" s="25">
        <v>13973</v>
      </c>
      <c r="F32" s="25">
        <v>1728</v>
      </c>
      <c r="G32" s="25">
        <v>12245</v>
      </c>
    </row>
    <row r="33" spans="1:7" x14ac:dyDescent="0.25">
      <c r="A33" s="15" t="s">
        <v>173</v>
      </c>
      <c r="B33" s="15" t="s">
        <v>10</v>
      </c>
      <c r="C33" s="15" t="s">
        <v>104</v>
      </c>
      <c r="D33" s="15" t="s">
        <v>8</v>
      </c>
      <c r="E33" s="25">
        <v>224659</v>
      </c>
      <c r="F33" s="25">
        <v>152915</v>
      </c>
      <c r="G33" s="25">
        <v>71744</v>
      </c>
    </row>
    <row r="34" spans="1:7" x14ac:dyDescent="0.25">
      <c r="A34" s="15" t="s">
        <v>174</v>
      </c>
      <c r="B34" s="15" t="s">
        <v>10</v>
      </c>
      <c r="C34" s="15" t="s">
        <v>104</v>
      </c>
      <c r="D34" s="15" t="s">
        <v>8</v>
      </c>
      <c r="E34" s="25">
        <v>165063</v>
      </c>
      <c r="F34" s="25">
        <v>80857</v>
      </c>
      <c r="G34" s="25">
        <v>84206</v>
      </c>
    </row>
    <row r="35" spans="1:7" x14ac:dyDescent="0.25">
      <c r="A35" s="15" t="s">
        <v>175</v>
      </c>
      <c r="B35" s="15" t="s">
        <v>10</v>
      </c>
      <c r="C35" s="15" t="s">
        <v>104</v>
      </c>
      <c r="D35" s="15" t="s">
        <v>8</v>
      </c>
      <c r="E35" s="25">
        <v>33052</v>
      </c>
      <c r="F35" s="25">
        <v>18269</v>
      </c>
      <c r="G35" s="25">
        <v>14783</v>
      </c>
    </row>
    <row r="36" spans="1:7" x14ac:dyDescent="0.25">
      <c r="A36" s="15" t="s">
        <v>195</v>
      </c>
      <c r="B36" s="15" t="s">
        <v>31</v>
      </c>
      <c r="C36" s="15" t="s">
        <v>103</v>
      </c>
      <c r="D36" s="15" t="s">
        <v>8</v>
      </c>
      <c r="E36" s="25">
        <v>20038</v>
      </c>
      <c r="F36" s="25">
        <v>358</v>
      </c>
      <c r="G36" s="25">
        <v>19680</v>
      </c>
    </row>
    <row r="37" spans="1:7" x14ac:dyDescent="0.25">
      <c r="A37" s="15" t="s">
        <v>86</v>
      </c>
      <c r="B37" s="15" t="s">
        <v>32</v>
      </c>
      <c r="C37" s="15" t="s">
        <v>104</v>
      </c>
      <c r="D37" s="15" t="s">
        <v>8</v>
      </c>
      <c r="E37" s="25">
        <v>7657</v>
      </c>
      <c r="F37" s="25">
        <v>3586</v>
      </c>
      <c r="G37" s="25">
        <v>4071</v>
      </c>
    </row>
    <row r="38" spans="1:7" x14ac:dyDescent="0.25">
      <c r="A38" s="15" t="s">
        <v>176</v>
      </c>
      <c r="B38" s="15" t="s">
        <v>47</v>
      </c>
      <c r="C38" s="15" t="s">
        <v>118</v>
      </c>
      <c r="D38" s="15" t="s">
        <v>8</v>
      </c>
      <c r="E38" s="25">
        <v>8130</v>
      </c>
      <c r="F38" s="25">
        <v>2723</v>
      </c>
      <c r="G38" s="25">
        <v>5407</v>
      </c>
    </row>
    <row r="39" spans="1:7" x14ac:dyDescent="0.25">
      <c r="A39" s="15" t="s">
        <v>34</v>
      </c>
      <c r="B39" s="15" t="s">
        <v>33</v>
      </c>
      <c r="C39" s="15" t="s">
        <v>113</v>
      </c>
      <c r="D39" s="15" t="s">
        <v>8</v>
      </c>
      <c r="E39" s="25">
        <v>13107</v>
      </c>
      <c r="F39" s="25">
        <v>2687</v>
      </c>
      <c r="G39" s="25">
        <v>10420</v>
      </c>
    </row>
    <row r="40" spans="1:7" x14ac:dyDescent="0.25">
      <c r="A40" s="15" t="s">
        <v>36</v>
      </c>
      <c r="B40" s="15" t="s">
        <v>35</v>
      </c>
      <c r="C40" s="15" t="s">
        <v>105</v>
      </c>
      <c r="D40" s="15" t="s">
        <v>8</v>
      </c>
      <c r="E40" s="25">
        <v>13193</v>
      </c>
      <c r="F40" s="25">
        <v>6671</v>
      </c>
      <c r="G40" s="25">
        <v>6522</v>
      </c>
    </row>
    <row r="41" spans="1:7" x14ac:dyDescent="0.25">
      <c r="A41" s="15" t="s">
        <v>134</v>
      </c>
      <c r="B41" s="15" t="s">
        <v>38</v>
      </c>
      <c r="C41" s="15" t="s">
        <v>113</v>
      </c>
      <c r="D41" s="15" t="s">
        <v>8</v>
      </c>
      <c r="E41" s="25">
        <v>1216</v>
      </c>
      <c r="F41" s="25">
        <v>978</v>
      </c>
      <c r="G41" s="25">
        <v>238</v>
      </c>
    </row>
    <row r="42" spans="1:7" x14ac:dyDescent="0.25">
      <c r="A42" s="15" t="s">
        <v>198</v>
      </c>
      <c r="B42" s="15" t="s">
        <v>38</v>
      </c>
      <c r="C42" s="15" t="s">
        <v>113</v>
      </c>
      <c r="D42" s="15" t="s">
        <v>8</v>
      </c>
      <c r="E42" s="25">
        <v>3931</v>
      </c>
      <c r="F42" s="25">
        <v>2449</v>
      </c>
      <c r="G42" s="25">
        <v>1482</v>
      </c>
    </row>
    <row r="43" spans="1:7" x14ac:dyDescent="0.25">
      <c r="A43" s="15" t="s">
        <v>137</v>
      </c>
      <c r="B43" s="15" t="s">
        <v>40</v>
      </c>
      <c r="C43" s="15" t="s">
        <v>114</v>
      </c>
      <c r="D43" s="15" t="s">
        <v>8</v>
      </c>
      <c r="E43" s="25">
        <v>32633</v>
      </c>
      <c r="F43" s="25">
        <v>755</v>
      </c>
      <c r="G43" s="25">
        <v>31878</v>
      </c>
    </row>
    <row r="44" spans="1:7" x14ac:dyDescent="0.25">
      <c r="A44" s="15" t="s">
        <v>161</v>
      </c>
      <c r="B44" s="15" t="s">
        <v>41</v>
      </c>
      <c r="C44" s="15" t="s">
        <v>115</v>
      </c>
      <c r="D44" s="15" t="s">
        <v>8</v>
      </c>
      <c r="E44" s="25">
        <v>3699</v>
      </c>
      <c r="F44" s="25">
        <v>2902</v>
      </c>
      <c r="G44" s="25">
        <v>797</v>
      </c>
    </row>
    <row r="45" spans="1:7" x14ac:dyDescent="0.25">
      <c r="A45" s="15" t="s">
        <v>162</v>
      </c>
      <c r="B45" s="15" t="s">
        <v>41</v>
      </c>
      <c r="C45" s="15" t="s">
        <v>115</v>
      </c>
      <c r="D45" s="15" t="s">
        <v>11</v>
      </c>
      <c r="E45" s="25">
        <v>1113</v>
      </c>
      <c r="F45" s="25">
        <v>513</v>
      </c>
      <c r="G45" s="25">
        <v>600</v>
      </c>
    </row>
    <row r="46" spans="1:7" x14ac:dyDescent="0.25">
      <c r="A46" s="15" t="s">
        <v>163</v>
      </c>
      <c r="B46" s="15" t="s">
        <v>23</v>
      </c>
      <c r="C46" s="15" t="s">
        <v>119</v>
      </c>
      <c r="D46" s="15" t="s">
        <v>8</v>
      </c>
      <c r="E46" s="25">
        <v>7434</v>
      </c>
      <c r="F46" s="25">
        <v>2146</v>
      </c>
      <c r="G46" s="25">
        <v>5288</v>
      </c>
    </row>
    <row r="47" spans="1:7" x14ac:dyDescent="0.25">
      <c r="A47" s="15" t="s">
        <v>199</v>
      </c>
      <c r="B47" s="15" t="s">
        <v>43</v>
      </c>
      <c r="C47" s="15" t="s">
        <v>114</v>
      </c>
      <c r="D47" s="15" t="s">
        <v>8</v>
      </c>
      <c r="E47" s="25">
        <v>5113</v>
      </c>
      <c r="F47" s="25">
        <v>1814</v>
      </c>
      <c r="G47" s="25">
        <v>3299</v>
      </c>
    </row>
    <row r="48" spans="1:7" x14ac:dyDescent="0.25">
      <c r="A48" s="15" t="s">
        <v>140</v>
      </c>
      <c r="B48" s="15" t="s">
        <v>43</v>
      </c>
      <c r="C48" s="15" t="s">
        <v>114</v>
      </c>
      <c r="D48" s="15" t="s">
        <v>8</v>
      </c>
      <c r="E48" s="25"/>
      <c r="F48" s="25"/>
      <c r="G48" s="25"/>
    </row>
    <row r="49" spans="1:7" x14ac:dyDescent="0.25">
      <c r="A49" s="15" t="s">
        <v>44</v>
      </c>
      <c r="B49" s="15" t="s">
        <v>45</v>
      </c>
      <c r="C49" s="15" t="s">
        <v>116</v>
      </c>
      <c r="D49" s="15" t="s">
        <v>8</v>
      </c>
      <c r="E49" s="25">
        <v>30661</v>
      </c>
      <c r="F49" s="25">
        <v>5261</v>
      </c>
      <c r="G49" s="25">
        <v>25400</v>
      </c>
    </row>
    <row r="50" spans="1:7" x14ac:dyDescent="0.25">
      <c r="A50" s="15" t="s">
        <v>79</v>
      </c>
      <c r="B50" s="15" t="s">
        <v>65</v>
      </c>
      <c r="C50" s="15" t="s">
        <v>117</v>
      </c>
      <c r="D50" s="15" t="s">
        <v>8</v>
      </c>
      <c r="E50" s="25">
        <v>22530</v>
      </c>
      <c r="F50" s="25">
        <v>3301</v>
      </c>
      <c r="G50" s="25">
        <v>19229</v>
      </c>
    </row>
    <row r="51" spans="1:7" x14ac:dyDescent="0.25">
      <c r="A51" s="15" t="s">
        <v>167</v>
      </c>
      <c r="B51" s="15" t="s">
        <v>65</v>
      </c>
      <c r="C51" s="15" t="s">
        <v>117</v>
      </c>
      <c r="D51" s="15" t="s">
        <v>8</v>
      </c>
      <c r="E51" s="25">
        <v>9913</v>
      </c>
      <c r="F51" s="25">
        <v>1062</v>
      </c>
      <c r="G51" s="25">
        <v>8851</v>
      </c>
    </row>
    <row r="52" spans="1:7" x14ac:dyDescent="0.25">
      <c r="A52" s="15" t="s">
        <v>142</v>
      </c>
      <c r="B52" s="15" t="s">
        <v>48</v>
      </c>
      <c r="C52" s="15" t="s">
        <v>115</v>
      </c>
      <c r="D52" s="15" t="s">
        <v>8</v>
      </c>
      <c r="E52" s="25">
        <v>6328</v>
      </c>
      <c r="F52" s="25"/>
      <c r="G52" s="25">
        <v>6328</v>
      </c>
    </row>
    <row r="53" spans="1:7" x14ac:dyDescent="0.25">
      <c r="A53" s="15" t="s">
        <v>202</v>
      </c>
      <c r="B53" s="15" t="s">
        <v>48</v>
      </c>
      <c r="C53" s="15" t="s">
        <v>115</v>
      </c>
      <c r="D53" s="15" t="s">
        <v>8</v>
      </c>
      <c r="E53" s="25">
        <v>26833</v>
      </c>
      <c r="F53" s="25">
        <v>4931</v>
      </c>
      <c r="G53" s="25">
        <v>21902</v>
      </c>
    </row>
    <row r="54" spans="1:7" x14ac:dyDescent="0.25">
      <c r="A54" s="15" t="s">
        <v>49</v>
      </c>
      <c r="B54" s="15" t="s">
        <v>50</v>
      </c>
      <c r="C54" s="15" t="s">
        <v>102</v>
      </c>
      <c r="D54" s="15" t="s">
        <v>8</v>
      </c>
      <c r="E54" s="25">
        <v>4304</v>
      </c>
      <c r="F54" s="25"/>
      <c r="G54" s="25">
        <v>4304</v>
      </c>
    </row>
    <row r="55" spans="1:7" x14ac:dyDescent="0.25">
      <c r="A55" s="15" t="s">
        <v>51</v>
      </c>
      <c r="B55" s="15" t="s">
        <v>41</v>
      </c>
      <c r="C55" s="15" t="s">
        <v>115</v>
      </c>
      <c r="D55" s="15" t="s">
        <v>8</v>
      </c>
      <c r="E55" s="25">
        <v>11914</v>
      </c>
      <c r="F55" s="25">
        <v>2300</v>
      </c>
      <c r="G55" s="25">
        <v>9614</v>
      </c>
    </row>
    <row r="56" spans="1:7" x14ac:dyDescent="0.25">
      <c r="A56" s="15" t="s">
        <v>53</v>
      </c>
      <c r="B56" s="15" t="s">
        <v>52</v>
      </c>
      <c r="C56" s="15" t="s">
        <v>107</v>
      </c>
      <c r="D56" s="15" t="s">
        <v>8</v>
      </c>
      <c r="E56" s="25">
        <v>7276</v>
      </c>
      <c r="F56" s="25">
        <v>2153</v>
      </c>
      <c r="G56" s="25">
        <v>5123</v>
      </c>
    </row>
    <row r="57" spans="1:7" x14ac:dyDescent="0.25">
      <c r="A57" s="15" t="s">
        <v>54</v>
      </c>
      <c r="B57" s="15" t="s">
        <v>37</v>
      </c>
      <c r="C57" s="15" t="s">
        <v>103</v>
      </c>
      <c r="D57" s="15" t="s">
        <v>8</v>
      </c>
      <c r="E57" s="25">
        <v>13889</v>
      </c>
      <c r="F57" s="25">
        <v>9565</v>
      </c>
      <c r="G57" s="25">
        <v>4324</v>
      </c>
    </row>
    <row r="58" spans="1:7" x14ac:dyDescent="0.25">
      <c r="A58" s="15" t="s">
        <v>56</v>
      </c>
      <c r="B58" s="15" t="s">
        <v>55</v>
      </c>
      <c r="C58" s="15" t="s">
        <v>102</v>
      </c>
      <c r="D58" s="15" t="s">
        <v>8</v>
      </c>
      <c r="E58" s="25">
        <v>23326</v>
      </c>
      <c r="F58" s="25">
        <v>12605</v>
      </c>
      <c r="G58" s="25">
        <v>10721</v>
      </c>
    </row>
    <row r="59" spans="1:7" x14ac:dyDescent="0.25">
      <c r="A59" s="15" t="s">
        <v>57</v>
      </c>
      <c r="B59" s="15" t="s">
        <v>15</v>
      </c>
      <c r="C59" s="15" t="s">
        <v>106</v>
      </c>
      <c r="D59" s="15" t="s">
        <v>8</v>
      </c>
      <c r="E59" s="25">
        <v>26090</v>
      </c>
      <c r="F59" s="25">
        <v>19236</v>
      </c>
      <c r="G59" s="25">
        <v>6854</v>
      </c>
    </row>
    <row r="60" spans="1:7" x14ac:dyDescent="0.25">
      <c r="A60" s="15" t="s">
        <v>144</v>
      </c>
      <c r="B60" s="15" t="s">
        <v>58</v>
      </c>
      <c r="C60" s="15" t="s">
        <v>106</v>
      </c>
      <c r="D60" s="15" t="s">
        <v>8</v>
      </c>
      <c r="E60" s="25">
        <v>11938</v>
      </c>
      <c r="F60" s="25">
        <v>10663</v>
      </c>
      <c r="G60" s="25">
        <v>1275</v>
      </c>
    </row>
    <row r="61" spans="1:7" x14ac:dyDescent="0.25">
      <c r="A61" s="15" t="s">
        <v>145</v>
      </c>
      <c r="B61" s="15" t="s">
        <v>10</v>
      </c>
      <c r="C61" s="15" t="s">
        <v>104</v>
      </c>
      <c r="D61" s="15" t="s">
        <v>8</v>
      </c>
      <c r="E61" s="25">
        <v>2353</v>
      </c>
      <c r="F61" s="25">
        <v>1778</v>
      </c>
      <c r="G61" s="25">
        <v>575</v>
      </c>
    </row>
    <row r="62" spans="1:7" x14ac:dyDescent="0.25">
      <c r="A62" s="15" t="s">
        <v>60</v>
      </c>
      <c r="B62" s="15" t="s">
        <v>10</v>
      </c>
      <c r="C62" s="15" t="s">
        <v>104</v>
      </c>
      <c r="D62" s="15" t="s">
        <v>12</v>
      </c>
      <c r="E62" s="25">
        <v>33831</v>
      </c>
      <c r="F62" s="25">
        <v>19467</v>
      </c>
      <c r="G62" s="25">
        <v>14364</v>
      </c>
    </row>
    <row r="63" spans="1:7" x14ac:dyDescent="0.25">
      <c r="A63" s="15" t="s">
        <v>61</v>
      </c>
      <c r="B63" s="15" t="s">
        <v>62</v>
      </c>
      <c r="C63" s="15" t="s">
        <v>103</v>
      </c>
      <c r="D63" s="15" t="s">
        <v>8</v>
      </c>
      <c r="E63" s="25">
        <v>6520</v>
      </c>
      <c r="F63" s="25"/>
      <c r="G63" s="25"/>
    </row>
    <row r="64" spans="1:7" x14ac:dyDescent="0.25">
      <c r="A64" s="15" t="s">
        <v>146</v>
      </c>
      <c r="B64" s="15" t="s">
        <v>15</v>
      </c>
      <c r="C64" s="15" t="s">
        <v>106</v>
      </c>
      <c r="D64" s="15" t="s">
        <v>12</v>
      </c>
      <c r="E64" s="25">
        <v>31236</v>
      </c>
      <c r="F64" s="25">
        <v>29455</v>
      </c>
      <c r="G64" s="25">
        <v>1781</v>
      </c>
    </row>
    <row r="65" spans="1:7" x14ac:dyDescent="0.25">
      <c r="A65" s="15" t="s">
        <v>203</v>
      </c>
      <c r="B65" s="15" t="s">
        <v>15</v>
      </c>
      <c r="C65" s="15" t="s">
        <v>106</v>
      </c>
      <c r="D65" s="15" t="s">
        <v>8</v>
      </c>
      <c r="E65" s="25">
        <v>33833</v>
      </c>
      <c r="F65" s="25">
        <v>22000</v>
      </c>
      <c r="G65" s="25">
        <v>11833</v>
      </c>
    </row>
    <row r="66" spans="1:7" x14ac:dyDescent="0.25">
      <c r="A66" s="15" t="s">
        <v>147</v>
      </c>
      <c r="B66" s="15"/>
      <c r="C66" s="15" t="s">
        <v>120</v>
      </c>
      <c r="D66" s="15"/>
      <c r="E66" s="25"/>
      <c r="F66" s="25"/>
      <c r="G66" s="25"/>
    </row>
    <row r="67" spans="1:7" x14ac:dyDescent="0.25">
      <c r="A67" s="15" t="s">
        <v>169</v>
      </c>
      <c r="B67" s="15" t="s">
        <v>65</v>
      </c>
      <c r="C67" s="15" t="s">
        <v>117</v>
      </c>
      <c r="D67" s="15" t="s">
        <v>8</v>
      </c>
      <c r="E67" s="25">
        <v>18237</v>
      </c>
      <c r="F67" s="25">
        <v>4532</v>
      </c>
      <c r="G67" s="25">
        <v>13705</v>
      </c>
    </row>
    <row r="68" spans="1:7" x14ac:dyDescent="0.25">
      <c r="A68" s="15" t="s">
        <v>66</v>
      </c>
      <c r="B68" s="15" t="s">
        <v>65</v>
      </c>
      <c r="C68" s="15" t="s">
        <v>117</v>
      </c>
      <c r="D68" s="15" t="s">
        <v>8</v>
      </c>
      <c r="E68" s="25">
        <v>10062</v>
      </c>
      <c r="F68" s="25">
        <v>2665</v>
      </c>
      <c r="G68" s="25">
        <v>7397</v>
      </c>
    </row>
    <row r="69" spans="1:7" x14ac:dyDescent="0.25">
      <c r="A69" s="15" t="s">
        <v>148</v>
      </c>
      <c r="B69" s="15" t="s">
        <v>4</v>
      </c>
      <c r="C69" s="15" t="s">
        <v>102</v>
      </c>
      <c r="D69" s="15" t="s">
        <v>8</v>
      </c>
      <c r="E69" s="25">
        <v>19024</v>
      </c>
      <c r="F69" s="25">
        <v>9376</v>
      </c>
      <c r="G69" s="25">
        <v>9648</v>
      </c>
    </row>
    <row r="70" spans="1:7" x14ac:dyDescent="0.25">
      <c r="A70" s="15" t="s">
        <v>63</v>
      </c>
      <c r="B70" s="15" t="s">
        <v>4</v>
      </c>
      <c r="C70" s="15" t="s">
        <v>102</v>
      </c>
      <c r="D70" s="15" t="s">
        <v>8</v>
      </c>
      <c r="E70" s="25">
        <v>25913</v>
      </c>
      <c r="F70" s="25">
        <v>13035</v>
      </c>
      <c r="G70" s="25">
        <v>12878</v>
      </c>
    </row>
    <row r="71" spans="1:7" x14ac:dyDescent="0.25">
      <c r="A71" s="15" t="s">
        <v>149</v>
      </c>
      <c r="B71" s="15" t="s">
        <v>21</v>
      </c>
      <c r="C71" s="15" t="s">
        <v>104</v>
      </c>
      <c r="D71" s="15" t="s">
        <v>8</v>
      </c>
      <c r="E71" s="25">
        <v>23974</v>
      </c>
      <c r="F71" s="25"/>
      <c r="G71" s="25"/>
    </row>
    <row r="72" spans="1:7" x14ac:dyDescent="0.25">
      <c r="A72" s="15" t="s">
        <v>150</v>
      </c>
      <c r="B72" s="15" t="s">
        <v>21</v>
      </c>
      <c r="C72" s="15" t="s">
        <v>104</v>
      </c>
      <c r="D72" s="15" t="s">
        <v>8</v>
      </c>
      <c r="E72" s="25">
        <v>6451</v>
      </c>
      <c r="F72" s="25"/>
      <c r="G72" s="25"/>
    </row>
    <row r="73" spans="1:7" x14ac:dyDescent="0.25">
      <c r="A73" s="15" t="s">
        <v>182</v>
      </c>
      <c r="B73" s="15" t="s">
        <v>59</v>
      </c>
      <c r="C73" s="15" t="s">
        <v>104</v>
      </c>
      <c r="D73" s="15" t="s">
        <v>8</v>
      </c>
      <c r="E73" s="25">
        <v>7101</v>
      </c>
      <c r="F73" s="25"/>
      <c r="G73" s="25">
        <v>7101</v>
      </c>
    </row>
    <row r="74" spans="1:7" x14ac:dyDescent="0.25">
      <c r="A74" s="15" t="s">
        <v>155</v>
      </c>
      <c r="B74" s="15" t="s">
        <v>68</v>
      </c>
      <c r="C74" s="15" t="s">
        <v>110</v>
      </c>
      <c r="D74" s="15" t="s">
        <v>8</v>
      </c>
      <c r="E74" s="25">
        <v>1687</v>
      </c>
      <c r="F74" s="25">
        <v>543</v>
      </c>
      <c r="G74" s="25">
        <v>1144</v>
      </c>
    </row>
    <row r="75" spans="1:7" x14ac:dyDescent="0.25">
      <c r="A75" s="15">
        <f>SUBTOTAL(103,Table1[Museokohteet])</f>
        <v>64</v>
      </c>
      <c r="B75" s="15"/>
      <c r="C75" s="15"/>
      <c r="D75" s="15"/>
      <c r="E75" s="25">
        <f>SUBTOTAL(109,Table1[Kävijät museokohteittain])</f>
        <v>1383087</v>
      </c>
      <c r="F75" s="25">
        <f>SUBTOTAL(109,Table1[Kävijöistä maksaneita kävijöitä museokohteittain])</f>
        <v>632923</v>
      </c>
      <c r="G75" s="25">
        <f>SUBTOTAL(109,Table1[Kävijöistä ilmaiskävijät museokohteittain])</f>
        <v>713219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D15FC-43F2-43D1-ABFA-D88C837190FB}">
  <dimension ref="A1:G78"/>
  <sheetViews>
    <sheetView workbookViewId="0">
      <selection activeCell="A4" sqref="A4"/>
    </sheetView>
  </sheetViews>
  <sheetFormatPr defaultRowHeight="15" x14ac:dyDescent="0.25"/>
  <cols>
    <col min="1" max="1" width="57.28515625" bestFit="1" customWidth="1"/>
    <col min="2" max="2" width="20.28515625" bestFit="1" customWidth="1"/>
    <col min="3" max="3" width="26.42578125" bestFit="1" customWidth="1"/>
    <col min="4" max="4" width="26.140625" bestFit="1" customWidth="1"/>
    <col min="5" max="5" width="32" bestFit="1" customWidth="1"/>
    <col min="6" max="6" width="28.42578125" bestFit="1" customWidth="1"/>
    <col min="7" max="7" width="28.85546875" bestFit="1" customWidth="1"/>
  </cols>
  <sheetData>
    <row r="1" spans="1:7" ht="15.75" x14ac:dyDescent="0.25">
      <c r="A1" s="4" t="s">
        <v>255</v>
      </c>
    </row>
    <row r="2" spans="1:7" x14ac:dyDescent="0.25">
      <c r="A2" s="3" t="s">
        <v>72</v>
      </c>
    </row>
    <row r="3" spans="1:7" x14ac:dyDescent="0.25">
      <c r="A3" s="3" t="s">
        <v>73</v>
      </c>
    </row>
    <row r="4" spans="1:7" x14ac:dyDescent="0.25">
      <c r="A4" s="3" t="s">
        <v>250</v>
      </c>
    </row>
    <row r="5" spans="1:7" x14ac:dyDescent="0.25">
      <c r="A5" s="3" t="s">
        <v>259</v>
      </c>
    </row>
    <row r="7" spans="1:7" x14ac:dyDescent="0.25">
      <c r="A7" s="20" t="s">
        <v>122</v>
      </c>
    </row>
    <row r="8" spans="1:7" x14ac:dyDescent="0.25">
      <c r="A8" s="20" t="s">
        <v>123</v>
      </c>
    </row>
    <row r="9" spans="1:7" x14ac:dyDescent="0.25">
      <c r="A9" s="7" t="s">
        <v>185</v>
      </c>
    </row>
    <row r="10" spans="1:7" s="46" customFormat="1" x14ac:dyDescent="0.25">
      <c r="A10" s="45" t="s">
        <v>2</v>
      </c>
      <c r="B10" s="45" t="s">
        <v>0</v>
      </c>
      <c r="C10" s="45" t="s">
        <v>101</v>
      </c>
      <c r="D10" s="45" t="s">
        <v>1</v>
      </c>
      <c r="E10" s="45" t="s">
        <v>76</v>
      </c>
      <c r="F10" s="45" t="s">
        <v>77</v>
      </c>
      <c r="G10" s="45" t="s">
        <v>69</v>
      </c>
    </row>
    <row r="11" spans="1:7" x14ac:dyDescent="0.25">
      <c r="A11" s="15" t="s">
        <v>3</v>
      </c>
      <c r="B11" s="15" t="s">
        <v>4</v>
      </c>
      <c r="C11" s="15" t="s">
        <v>102</v>
      </c>
      <c r="D11" s="15" t="s">
        <v>5</v>
      </c>
      <c r="E11" s="44">
        <v>88750</v>
      </c>
      <c r="F11" s="44">
        <v>8412</v>
      </c>
      <c r="G11" s="44">
        <v>97162</v>
      </c>
    </row>
    <row r="12" spans="1:7" x14ac:dyDescent="0.25">
      <c r="A12" s="15" t="s">
        <v>6</v>
      </c>
      <c r="B12" s="15" t="s">
        <v>7</v>
      </c>
      <c r="C12" s="15" t="s">
        <v>103</v>
      </c>
      <c r="D12" s="15" t="s">
        <v>8</v>
      </c>
      <c r="E12" s="44">
        <v>1198</v>
      </c>
      <c r="F12" s="44">
        <v>19192</v>
      </c>
      <c r="G12" s="44">
        <v>20390</v>
      </c>
    </row>
    <row r="13" spans="1:7" x14ac:dyDescent="0.25">
      <c r="A13" s="15" t="s">
        <v>256</v>
      </c>
      <c r="B13" s="15" t="s">
        <v>10</v>
      </c>
      <c r="C13" s="15" t="s">
        <v>104</v>
      </c>
      <c r="D13" s="15" t="s">
        <v>8</v>
      </c>
      <c r="E13" s="44">
        <v>0</v>
      </c>
      <c r="F13" s="44">
        <v>10007</v>
      </c>
      <c r="G13" s="44">
        <v>10007</v>
      </c>
    </row>
    <row r="14" spans="1:7" x14ac:dyDescent="0.25">
      <c r="A14" s="39" t="s">
        <v>244</v>
      </c>
      <c r="B14" s="15" t="s">
        <v>10</v>
      </c>
      <c r="C14" s="15" t="s">
        <v>104</v>
      </c>
      <c r="D14" s="15" t="s">
        <v>8</v>
      </c>
      <c r="E14" s="44">
        <v>200736</v>
      </c>
      <c r="F14" s="44">
        <v>52891</v>
      </c>
      <c r="G14" s="44">
        <v>253627</v>
      </c>
    </row>
    <row r="15" spans="1:7" x14ac:dyDescent="0.25">
      <c r="A15" s="15" t="s">
        <v>14</v>
      </c>
      <c r="B15" s="15" t="s">
        <v>10</v>
      </c>
      <c r="C15" s="15" t="s">
        <v>104</v>
      </c>
      <c r="D15" s="15" t="s">
        <v>8</v>
      </c>
      <c r="E15" s="44">
        <v>70389</v>
      </c>
      <c r="F15" s="44">
        <v>8900</v>
      </c>
      <c r="G15" s="44">
        <v>79289</v>
      </c>
    </row>
    <row r="16" spans="1:7" x14ac:dyDescent="0.25">
      <c r="A16" s="15" t="s">
        <v>16</v>
      </c>
      <c r="B16" s="15" t="s">
        <v>17</v>
      </c>
      <c r="C16" s="15" t="s">
        <v>104</v>
      </c>
      <c r="D16" s="15" t="s">
        <v>8</v>
      </c>
      <c r="E16" s="44">
        <v>108403</v>
      </c>
      <c r="F16" s="44">
        <v>90631</v>
      </c>
      <c r="G16" s="44">
        <v>199034</v>
      </c>
    </row>
    <row r="17" spans="1:7" x14ac:dyDescent="0.25">
      <c r="A17" s="15" t="s">
        <v>209</v>
      </c>
      <c r="B17" s="15" t="s">
        <v>10</v>
      </c>
      <c r="C17" s="15" t="s">
        <v>104</v>
      </c>
      <c r="D17" s="15" t="s">
        <v>8</v>
      </c>
      <c r="E17" s="44">
        <v>67512</v>
      </c>
      <c r="F17" s="44">
        <v>41025</v>
      </c>
      <c r="G17" s="44">
        <v>108537</v>
      </c>
    </row>
    <row r="18" spans="1:7" x14ac:dyDescent="0.25">
      <c r="A18" s="39" t="s">
        <v>130</v>
      </c>
      <c r="B18" s="15" t="s">
        <v>18</v>
      </c>
      <c r="C18" s="15" t="s">
        <v>105</v>
      </c>
      <c r="D18" s="15" t="s">
        <v>8</v>
      </c>
      <c r="E18" s="44">
        <v>2395</v>
      </c>
      <c r="F18" s="44">
        <v>3202</v>
      </c>
      <c r="G18" s="44">
        <v>5597</v>
      </c>
    </row>
    <row r="19" spans="1:7" x14ac:dyDescent="0.25">
      <c r="A19" s="15" t="s">
        <v>19</v>
      </c>
      <c r="B19" s="15" t="s">
        <v>15</v>
      </c>
      <c r="C19" s="15" t="s">
        <v>106</v>
      </c>
      <c r="D19" s="15" t="s">
        <v>5</v>
      </c>
      <c r="E19" s="44">
        <v>3783</v>
      </c>
      <c r="F19" s="44">
        <v>595</v>
      </c>
      <c r="G19" s="44">
        <v>4378</v>
      </c>
    </row>
    <row r="20" spans="1:7" x14ac:dyDescent="0.25">
      <c r="A20" s="15" t="s">
        <v>251</v>
      </c>
      <c r="B20" s="15" t="s">
        <v>20</v>
      </c>
      <c r="C20" s="15" t="s">
        <v>104</v>
      </c>
      <c r="D20" s="15" t="s">
        <v>5</v>
      </c>
      <c r="E20" s="44">
        <v>9625</v>
      </c>
      <c r="F20" s="44">
        <v>14742</v>
      </c>
      <c r="G20" s="44">
        <v>24367</v>
      </c>
    </row>
    <row r="21" spans="1:7" x14ac:dyDescent="0.25">
      <c r="A21" s="39" t="s">
        <v>125</v>
      </c>
      <c r="B21" s="15" t="s">
        <v>13</v>
      </c>
      <c r="C21" s="15" t="s">
        <v>107</v>
      </c>
      <c r="D21" s="15" t="s">
        <v>8</v>
      </c>
      <c r="E21" s="44">
        <v>16252</v>
      </c>
      <c r="F21" s="44">
        <v>4400</v>
      </c>
      <c r="G21" s="44">
        <v>20652</v>
      </c>
    </row>
    <row r="22" spans="1:7" x14ac:dyDescent="0.25">
      <c r="A22" s="39" t="s">
        <v>124</v>
      </c>
      <c r="B22" s="15" t="s">
        <v>13</v>
      </c>
      <c r="C22" s="15" t="s">
        <v>107</v>
      </c>
      <c r="D22" s="15" t="s">
        <v>8</v>
      </c>
      <c r="E22" s="44">
        <v>17482</v>
      </c>
      <c r="F22" s="44">
        <v>4243</v>
      </c>
      <c r="G22" s="44">
        <v>21725</v>
      </c>
    </row>
    <row r="23" spans="1:7" x14ac:dyDescent="0.25">
      <c r="A23" s="39" t="s">
        <v>132</v>
      </c>
      <c r="B23" s="15" t="s">
        <v>22</v>
      </c>
      <c r="C23" s="15" t="s">
        <v>108</v>
      </c>
      <c r="D23" s="15" t="s">
        <v>8</v>
      </c>
      <c r="E23" s="44"/>
      <c r="F23" s="44">
        <v>14564</v>
      </c>
      <c r="G23" s="44">
        <v>14564</v>
      </c>
    </row>
    <row r="24" spans="1:7" x14ac:dyDescent="0.25">
      <c r="A24" s="39" t="s">
        <v>236</v>
      </c>
      <c r="B24" s="15" t="s">
        <v>25</v>
      </c>
      <c r="C24" s="15" t="s">
        <v>109</v>
      </c>
      <c r="D24" s="15" t="s">
        <v>8</v>
      </c>
      <c r="E24" s="44">
        <v>7683</v>
      </c>
      <c r="F24" s="44">
        <v>7254</v>
      </c>
      <c r="G24" s="44">
        <v>14937</v>
      </c>
    </row>
    <row r="25" spans="1:7" x14ac:dyDescent="0.25">
      <c r="A25" s="39" t="s">
        <v>257</v>
      </c>
      <c r="B25" s="15" t="s">
        <v>9</v>
      </c>
      <c r="C25" s="15" t="s">
        <v>110</v>
      </c>
      <c r="D25" s="15" t="s">
        <v>8</v>
      </c>
      <c r="E25" s="44">
        <v>0</v>
      </c>
      <c r="F25" s="44">
        <v>6534</v>
      </c>
      <c r="G25" s="44">
        <v>6534</v>
      </c>
    </row>
    <row r="26" spans="1:7" x14ac:dyDescent="0.25">
      <c r="A26" s="39" t="s">
        <v>258</v>
      </c>
      <c r="B26" s="15" t="s">
        <v>9</v>
      </c>
      <c r="C26" s="15" t="s">
        <v>110</v>
      </c>
      <c r="D26" s="15" t="s">
        <v>8</v>
      </c>
      <c r="E26" s="44">
        <v>12646</v>
      </c>
      <c r="F26" s="44">
        <v>36477</v>
      </c>
      <c r="G26" s="44">
        <v>49123</v>
      </c>
    </row>
    <row r="27" spans="1:7" x14ac:dyDescent="0.25">
      <c r="A27" s="39" t="s">
        <v>194</v>
      </c>
      <c r="B27" s="15" t="s">
        <v>26</v>
      </c>
      <c r="C27" s="15" t="s">
        <v>104</v>
      </c>
      <c r="D27" s="15" t="s">
        <v>8</v>
      </c>
      <c r="E27" s="44">
        <v>9065</v>
      </c>
      <c r="F27" s="44">
        <v>4720</v>
      </c>
      <c r="G27" s="44">
        <v>13785</v>
      </c>
    </row>
    <row r="28" spans="1:7" x14ac:dyDescent="0.25">
      <c r="A28" s="15" t="s">
        <v>224</v>
      </c>
      <c r="B28" s="15" t="s">
        <v>27</v>
      </c>
      <c r="C28" s="15" t="s">
        <v>111</v>
      </c>
      <c r="D28" s="15" t="s">
        <v>5</v>
      </c>
      <c r="E28" s="44"/>
      <c r="F28" s="44">
        <v>21232</v>
      </c>
      <c r="G28" s="44">
        <v>21232</v>
      </c>
    </row>
    <row r="29" spans="1:7" x14ac:dyDescent="0.25">
      <c r="A29" s="15" t="s">
        <v>30</v>
      </c>
      <c r="B29" s="15" t="s">
        <v>29</v>
      </c>
      <c r="C29" s="15" t="s">
        <v>112</v>
      </c>
      <c r="D29" s="15" t="s">
        <v>8</v>
      </c>
      <c r="E29" s="44">
        <v>0</v>
      </c>
      <c r="F29" s="44">
        <v>12508</v>
      </c>
      <c r="G29" s="44">
        <v>12508</v>
      </c>
    </row>
    <row r="30" spans="1:7" x14ac:dyDescent="0.25">
      <c r="A30" s="39" t="s">
        <v>127</v>
      </c>
      <c r="B30" s="15" t="s">
        <v>10</v>
      </c>
      <c r="C30" s="15" t="s">
        <v>104</v>
      </c>
      <c r="D30" s="15" t="s">
        <v>8</v>
      </c>
      <c r="E30" s="44">
        <v>426421</v>
      </c>
      <c r="F30" s="44">
        <v>107540</v>
      </c>
      <c r="G30" s="44">
        <v>533961</v>
      </c>
    </row>
    <row r="31" spans="1:7" x14ac:dyDescent="0.25">
      <c r="A31" s="39" t="s">
        <v>128</v>
      </c>
      <c r="B31" s="15" t="s">
        <v>10</v>
      </c>
      <c r="C31" s="15" t="s">
        <v>104</v>
      </c>
      <c r="D31" s="15" t="s">
        <v>8</v>
      </c>
      <c r="E31" s="44">
        <v>219129</v>
      </c>
      <c r="F31" s="44">
        <v>84949</v>
      </c>
      <c r="G31" s="44">
        <v>304078</v>
      </c>
    </row>
    <row r="32" spans="1:7" x14ac:dyDescent="0.25">
      <c r="A32" s="39" t="s">
        <v>129</v>
      </c>
      <c r="B32" s="15" t="s">
        <v>10</v>
      </c>
      <c r="C32" s="15" t="s">
        <v>104</v>
      </c>
      <c r="D32" s="15" t="s">
        <v>8</v>
      </c>
      <c r="E32" s="44">
        <v>68820</v>
      </c>
      <c r="F32" s="44">
        <v>21789</v>
      </c>
      <c r="G32" s="44">
        <v>90609</v>
      </c>
    </row>
    <row r="33" spans="1:7" x14ac:dyDescent="0.25">
      <c r="A33" s="39" t="s">
        <v>195</v>
      </c>
      <c r="B33" s="15" t="s">
        <v>31</v>
      </c>
      <c r="C33" s="15" t="s">
        <v>103</v>
      </c>
      <c r="D33" s="15" t="s">
        <v>8</v>
      </c>
      <c r="E33" s="44"/>
      <c r="F33" s="44">
        <v>17675</v>
      </c>
      <c r="G33" s="44">
        <v>17675</v>
      </c>
    </row>
    <row r="34" spans="1:7" x14ac:dyDescent="0.25">
      <c r="A34" s="39" t="s">
        <v>196</v>
      </c>
      <c r="B34" s="15" t="s">
        <v>32</v>
      </c>
      <c r="C34" s="15" t="s">
        <v>104</v>
      </c>
      <c r="D34" s="15" t="s">
        <v>5</v>
      </c>
      <c r="E34" s="44">
        <v>19284</v>
      </c>
      <c r="F34" s="44">
        <v>16236</v>
      </c>
      <c r="G34" s="44">
        <v>35520</v>
      </c>
    </row>
    <row r="35" spans="1:7" x14ac:dyDescent="0.25">
      <c r="A35" s="15" t="s">
        <v>95</v>
      </c>
      <c r="B35" s="15" t="s">
        <v>96</v>
      </c>
      <c r="C35" s="15" t="s">
        <v>106</v>
      </c>
      <c r="D35" s="15" t="s">
        <v>8</v>
      </c>
      <c r="E35" s="44">
        <v>5440</v>
      </c>
      <c r="F35" s="44">
        <v>4495</v>
      </c>
      <c r="G35" s="44">
        <v>9935</v>
      </c>
    </row>
    <row r="36" spans="1:7" x14ac:dyDescent="0.25">
      <c r="A36" s="15" t="s">
        <v>34</v>
      </c>
      <c r="B36" s="15" t="s">
        <v>33</v>
      </c>
      <c r="C36" s="15" t="s">
        <v>113</v>
      </c>
      <c r="D36" s="15" t="s">
        <v>8</v>
      </c>
      <c r="E36" s="44">
        <v>16087</v>
      </c>
      <c r="F36" s="44">
        <v>15044</v>
      </c>
      <c r="G36" s="44">
        <v>31131</v>
      </c>
    </row>
    <row r="37" spans="1:7" x14ac:dyDescent="0.25">
      <c r="A37" s="39" t="s">
        <v>252</v>
      </c>
      <c r="B37" s="15" t="s">
        <v>35</v>
      </c>
      <c r="C37" s="15" t="s">
        <v>105</v>
      </c>
      <c r="D37" s="15" t="s">
        <v>8</v>
      </c>
      <c r="E37" s="44">
        <v>78765</v>
      </c>
      <c r="F37" s="44">
        <v>15250</v>
      </c>
      <c r="G37" s="44">
        <v>94015</v>
      </c>
    </row>
    <row r="38" spans="1:7" x14ac:dyDescent="0.25">
      <c r="A38" s="39" t="s">
        <v>135</v>
      </c>
      <c r="B38" s="15" t="s">
        <v>39</v>
      </c>
      <c r="C38" s="15" t="s">
        <v>108</v>
      </c>
      <c r="D38" s="15" t="s">
        <v>8</v>
      </c>
      <c r="E38" s="44">
        <v>9266</v>
      </c>
      <c r="F38" s="44">
        <v>6007</v>
      </c>
      <c r="G38" s="44">
        <v>15273</v>
      </c>
    </row>
    <row r="39" spans="1:7" x14ac:dyDescent="0.25">
      <c r="A39" s="39" t="s">
        <v>136</v>
      </c>
      <c r="B39" s="15" t="s">
        <v>39</v>
      </c>
      <c r="C39" s="15" t="s">
        <v>108</v>
      </c>
      <c r="D39" s="15" t="s">
        <v>8</v>
      </c>
      <c r="E39" s="44">
        <v>0</v>
      </c>
      <c r="F39" s="44">
        <v>3434</v>
      </c>
      <c r="G39" s="44">
        <v>3434</v>
      </c>
    </row>
    <row r="40" spans="1:7" x14ac:dyDescent="0.25">
      <c r="A40" s="39" t="s">
        <v>137</v>
      </c>
      <c r="B40" s="15" t="s">
        <v>40</v>
      </c>
      <c r="C40" s="15" t="s">
        <v>114</v>
      </c>
      <c r="D40" s="15" t="s">
        <v>8</v>
      </c>
      <c r="E40" s="44"/>
      <c r="F40" s="44">
        <v>8840</v>
      </c>
      <c r="G40" s="44">
        <v>8840</v>
      </c>
    </row>
    <row r="41" spans="1:7" x14ac:dyDescent="0.25">
      <c r="A41" s="15" t="s">
        <v>42</v>
      </c>
      <c r="B41" s="15" t="s">
        <v>41</v>
      </c>
      <c r="C41" s="15" t="s">
        <v>115</v>
      </c>
      <c r="D41" s="15" t="s">
        <v>11</v>
      </c>
      <c r="E41" s="44">
        <v>1502</v>
      </c>
      <c r="F41" s="44">
        <v>979</v>
      </c>
      <c r="G41" s="44">
        <v>2481</v>
      </c>
    </row>
    <row r="42" spans="1:7" x14ac:dyDescent="0.25">
      <c r="A42" s="39" t="s">
        <v>139</v>
      </c>
      <c r="B42" s="15" t="s">
        <v>23</v>
      </c>
      <c r="C42" s="15" t="s">
        <v>119</v>
      </c>
      <c r="D42" s="15" t="s">
        <v>8</v>
      </c>
      <c r="E42" s="44">
        <v>4837</v>
      </c>
      <c r="F42" s="44">
        <v>6133</v>
      </c>
      <c r="G42" s="44">
        <v>10970</v>
      </c>
    </row>
    <row r="43" spans="1:7" x14ac:dyDescent="0.25">
      <c r="A43" s="39" t="s">
        <v>199</v>
      </c>
      <c r="B43" s="15" t="s">
        <v>43</v>
      </c>
      <c r="C43" s="15" t="s">
        <v>114</v>
      </c>
      <c r="D43" s="15" t="s">
        <v>8</v>
      </c>
      <c r="E43" s="44">
        <v>1679</v>
      </c>
      <c r="F43" s="44">
        <v>3034</v>
      </c>
      <c r="G43" s="44">
        <v>4713</v>
      </c>
    </row>
    <row r="44" spans="1:7" x14ac:dyDescent="0.25">
      <c r="A44" s="39" t="s">
        <v>140</v>
      </c>
      <c r="B44" s="15" t="s">
        <v>43</v>
      </c>
      <c r="C44" s="15" t="s">
        <v>114</v>
      </c>
      <c r="D44" s="15" t="s">
        <v>8</v>
      </c>
      <c r="E44" s="44"/>
      <c r="F44" s="44"/>
      <c r="G44" s="44">
        <v>0</v>
      </c>
    </row>
    <row r="45" spans="1:7" x14ac:dyDescent="0.25">
      <c r="A45" s="39" t="s">
        <v>218</v>
      </c>
      <c r="B45" s="15" t="s">
        <v>43</v>
      </c>
      <c r="C45" s="15" t="s">
        <v>114</v>
      </c>
      <c r="D45" s="15" t="s">
        <v>8</v>
      </c>
      <c r="E45" s="44"/>
      <c r="F45" s="44">
        <v>2389</v>
      </c>
      <c r="G45" s="44">
        <v>2389</v>
      </c>
    </row>
    <row r="46" spans="1:7" x14ac:dyDescent="0.25">
      <c r="A46" s="15" t="s">
        <v>225</v>
      </c>
      <c r="B46" s="15" t="s">
        <v>226</v>
      </c>
      <c r="C46" s="15" t="s">
        <v>105</v>
      </c>
      <c r="D46" s="15" t="s">
        <v>8</v>
      </c>
      <c r="E46" s="44">
        <v>1371</v>
      </c>
      <c r="F46" s="44">
        <v>3488</v>
      </c>
      <c r="G46" s="44">
        <v>4859</v>
      </c>
    </row>
    <row r="47" spans="1:7" x14ac:dyDescent="0.25">
      <c r="A47" s="39" t="s">
        <v>231</v>
      </c>
      <c r="B47" s="15" t="s">
        <v>45</v>
      </c>
      <c r="C47" s="15" t="s">
        <v>116</v>
      </c>
      <c r="D47" s="15" t="s">
        <v>8</v>
      </c>
      <c r="E47" s="44">
        <v>24053</v>
      </c>
      <c r="F47" s="44">
        <v>12883</v>
      </c>
      <c r="G47" s="44">
        <v>36936</v>
      </c>
    </row>
    <row r="48" spans="1:7" x14ac:dyDescent="0.25">
      <c r="A48" s="39" t="s">
        <v>141</v>
      </c>
      <c r="B48" s="15" t="s">
        <v>46</v>
      </c>
      <c r="C48" s="15" t="s">
        <v>109</v>
      </c>
      <c r="D48" s="15" t="s">
        <v>8</v>
      </c>
      <c r="E48" s="44">
        <v>4836</v>
      </c>
      <c r="F48" s="44">
        <v>2868</v>
      </c>
      <c r="G48" s="44">
        <v>7704</v>
      </c>
    </row>
    <row r="49" spans="1:7" x14ac:dyDescent="0.25">
      <c r="A49" s="15" t="s">
        <v>205</v>
      </c>
      <c r="B49" s="15" t="s">
        <v>47</v>
      </c>
      <c r="C49" s="15" t="s">
        <v>118</v>
      </c>
      <c r="D49" s="15" t="s">
        <v>5</v>
      </c>
      <c r="E49" s="44">
        <v>9439</v>
      </c>
      <c r="F49" s="44">
        <v>6584</v>
      </c>
      <c r="G49" s="44">
        <v>16023</v>
      </c>
    </row>
    <row r="50" spans="1:7" x14ac:dyDescent="0.25">
      <c r="A50" s="39" t="s">
        <v>142</v>
      </c>
      <c r="B50" s="15" t="s">
        <v>48</v>
      </c>
      <c r="C50" s="15" t="s">
        <v>115</v>
      </c>
      <c r="D50" s="15" t="s">
        <v>8</v>
      </c>
      <c r="E50" s="44">
        <v>0</v>
      </c>
      <c r="F50" s="44">
        <v>4859</v>
      </c>
      <c r="G50" s="44">
        <v>4859</v>
      </c>
    </row>
    <row r="51" spans="1:7" x14ac:dyDescent="0.25">
      <c r="A51" s="39" t="s">
        <v>202</v>
      </c>
      <c r="B51" s="15" t="s">
        <v>48</v>
      </c>
      <c r="C51" s="15" t="s">
        <v>115</v>
      </c>
      <c r="D51" s="15" t="s">
        <v>8</v>
      </c>
      <c r="E51" s="44">
        <v>0</v>
      </c>
      <c r="F51" s="44">
        <v>327</v>
      </c>
      <c r="G51" s="44">
        <v>327</v>
      </c>
    </row>
    <row r="52" spans="1:7" x14ac:dyDescent="0.25">
      <c r="A52" s="15" t="s">
        <v>49</v>
      </c>
      <c r="B52" s="15" t="s">
        <v>50</v>
      </c>
      <c r="C52" s="15" t="s">
        <v>102</v>
      </c>
      <c r="D52" s="15" t="s">
        <v>8</v>
      </c>
      <c r="E52" s="44">
        <v>672</v>
      </c>
      <c r="F52" s="44">
        <v>1691</v>
      </c>
      <c r="G52" s="44">
        <v>2363</v>
      </c>
    </row>
    <row r="53" spans="1:7" x14ac:dyDescent="0.25">
      <c r="A53" s="39" t="s">
        <v>237</v>
      </c>
      <c r="B53" s="15" t="s">
        <v>41</v>
      </c>
      <c r="C53" s="15" t="s">
        <v>115</v>
      </c>
      <c r="D53" s="15" t="s">
        <v>8</v>
      </c>
      <c r="E53" s="44">
        <v>5146</v>
      </c>
      <c r="F53" s="44">
        <v>5069</v>
      </c>
      <c r="G53" s="44">
        <v>10215</v>
      </c>
    </row>
    <row r="54" spans="1:7" x14ac:dyDescent="0.25">
      <c r="A54" s="15" t="s">
        <v>245</v>
      </c>
      <c r="B54" s="15" t="s">
        <v>10</v>
      </c>
      <c r="C54" s="15" t="s">
        <v>104</v>
      </c>
      <c r="D54" s="15" t="s">
        <v>8</v>
      </c>
      <c r="E54" s="44">
        <v>269</v>
      </c>
      <c r="F54" s="44">
        <v>8064</v>
      </c>
      <c r="G54" s="44">
        <v>8333</v>
      </c>
    </row>
    <row r="55" spans="1:7" x14ac:dyDescent="0.25">
      <c r="A55" s="39" t="s">
        <v>143</v>
      </c>
      <c r="B55" s="15" t="s">
        <v>52</v>
      </c>
      <c r="C55" s="15" t="s">
        <v>107</v>
      </c>
      <c r="D55" s="15" t="s">
        <v>8</v>
      </c>
      <c r="E55" s="44">
        <v>7585</v>
      </c>
      <c r="F55" s="44">
        <v>3319</v>
      </c>
      <c r="G55" s="44">
        <v>10904</v>
      </c>
    </row>
    <row r="56" spans="1:7" x14ac:dyDescent="0.25">
      <c r="A56" s="15" t="s">
        <v>54</v>
      </c>
      <c r="B56" s="15" t="s">
        <v>37</v>
      </c>
      <c r="C56" s="15" t="s">
        <v>103</v>
      </c>
      <c r="D56" s="15" t="s">
        <v>8</v>
      </c>
      <c r="E56" s="44">
        <v>12229</v>
      </c>
      <c r="F56" s="44">
        <v>63638</v>
      </c>
      <c r="G56" s="44">
        <v>75867</v>
      </c>
    </row>
    <row r="57" spans="1:7" x14ac:dyDescent="0.25">
      <c r="A57" s="39" t="s">
        <v>232</v>
      </c>
      <c r="B57" s="15" t="s">
        <v>55</v>
      </c>
      <c r="C57" s="15" t="s">
        <v>102</v>
      </c>
      <c r="D57" s="15" t="s">
        <v>8</v>
      </c>
      <c r="E57" s="44">
        <v>20015</v>
      </c>
      <c r="F57" s="44">
        <v>8972</v>
      </c>
      <c r="G57" s="44">
        <v>28987</v>
      </c>
    </row>
    <row r="58" spans="1:7" x14ac:dyDescent="0.25">
      <c r="A58" s="15" t="s">
        <v>57</v>
      </c>
      <c r="B58" s="15" t="s">
        <v>15</v>
      </c>
      <c r="C58" s="15" t="s">
        <v>106</v>
      </c>
      <c r="D58" s="15" t="s">
        <v>8</v>
      </c>
      <c r="E58" s="44">
        <v>50621</v>
      </c>
      <c r="F58" s="44">
        <v>10280</v>
      </c>
      <c r="G58" s="44">
        <v>60901</v>
      </c>
    </row>
    <row r="59" spans="1:7" x14ac:dyDescent="0.25">
      <c r="A59" s="39" t="s">
        <v>144</v>
      </c>
      <c r="B59" s="15" t="s">
        <v>58</v>
      </c>
      <c r="C59" s="15" t="s">
        <v>106</v>
      </c>
      <c r="D59" s="15" t="s">
        <v>8</v>
      </c>
      <c r="E59" s="44">
        <v>45105</v>
      </c>
      <c r="F59" s="44">
        <v>9011</v>
      </c>
      <c r="G59" s="44">
        <v>54116</v>
      </c>
    </row>
    <row r="60" spans="1:7" x14ac:dyDescent="0.25">
      <c r="A60" s="39" t="s">
        <v>238</v>
      </c>
      <c r="B60" s="15" t="s">
        <v>10</v>
      </c>
      <c r="C60" s="15" t="s">
        <v>104</v>
      </c>
      <c r="D60" s="15" t="s">
        <v>12</v>
      </c>
      <c r="E60" s="44">
        <v>74206</v>
      </c>
      <c r="F60" s="44">
        <v>10840</v>
      </c>
      <c r="G60" s="44">
        <v>85046</v>
      </c>
    </row>
    <row r="61" spans="1:7" x14ac:dyDescent="0.25">
      <c r="A61" s="39" t="s">
        <v>239</v>
      </c>
      <c r="B61" s="15" t="s">
        <v>10</v>
      </c>
      <c r="C61" s="15" t="s">
        <v>104</v>
      </c>
      <c r="D61" s="15" t="s">
        <v>12</v>
      </c>
      <c r="E61" s="44">
        <v>21066</v>
      </c>
      <c r="F61" s="44">
        <v>10128</v>
      </c>
      <c r="G61" s="44">
        <v>31194</v>
      </c>
    </row>
    <row r="62" spans="1:7" x14ac:dyDescent="0.25">
      <c r="A62" s="15" t="s">
        <v>61</v>
      </c>
      <c r="B62" s="15" t="s">
        <v>62</v>
      </c>
      <c r="C62" s="15" t="s">
        <v>103</v>
      </c>
      <c r="D62" s="15" t="s">
        <v>8</v>
      </c>
      <c r="E62" s="44">
        <v>8931</v>
      </c>
      <c r="F62" s="44">
        <v>1176</v>
      </c>
      <c r="G62" s="44">
        <v>10107</v>
      </c>
    </row>
    <row r="63" spans="1:7" x14ac:dyDescent="0.25">
      <c r="A63" s="15" t="s">
        <v>97</v>
      </c>
      <c r="B63" s="15" t="s">
        <v>10</v>
      </c>
      <c r="C63" s="15" t="s">
        <v>104</v>
      </c>
      <c r="D63" s="15" t="s">
        <v>8</v>
      </c>
      <c r="E63" s="44">
        <v>0</v>
      </c>
      <c r="F63" s="44">
        <v>9815</v>
      </c>
      <c r="G63" s="44">
        <v>9815</v>
      </c>
    </row>
    <row r="64" spans="1:7" x14ac:dyDescent="0.25">
      <c r="A64" s="15" t="s">
        <v>206</v>
      </c>
      <c r="B64" s="15" t="s">
        <v>38</v>
      </c>
      <c r="C64" s="15" t="s">
        <v>113</v>
      </c>
      <c r="D64" s="15" t="s">
        <v>8</v>
      </c>
      <c r="E64" s="44">
        <v>3386</v>
      </c>
      <c r="F64" s="44">
        <v>2553</v>
      </c>
      <c r="G64" s="44">
        <v>5939</v>
      </c>
    </row>
    <row r="65" spans="1:7" x14ac:dyDescent="0.25">
      <c r="A65" s="39" t="s">
        <v>210</v>
      </c>
      <c r="B65" s="15" t="s">
        <v>15</v>
      </c>
      <c r="C65" s="15" t="s">
        <v>106</v>
      </c>
      <c r="D65" s="15" t="s">
        <v>8</v>
      </c>
      <c r="E65" s="44">
        <v>59783</v>
      </c>
      <c r="F65" s="44">
        <v>27944</v>
      </c>
      <c r="G65" s="44">
        <v>87727</v>
      </c>
    </row>
    <row r="66" spans="1:7" x14ac:dyDescent="0.25">
      <c r="A66" s="39" t="s">
        <v>247</v>
      </c>
      <c r="B66" s="15" t="s">
        <v>15</v>
      </c>
      <c r="C66" s="15" t="s">
        <v>106</v>
      </c>
      <c r="D66" s="15" t="s">
        <v>8</v>
      </c>
      <c r="E66" s="44">
        <v>30914</v>
      </c>
      <c r="F66" s="44">
        <v>13568</v>
      </c>
      <c r="G66" s="44">
        <v>44482</v>
      </c>
    </row>
    <row r="67" spans="1:7" x14ac:dyDescent="0.25">
      <c r="A67" s="39" t="s">
        <v>148</v>
      </c>
      <c r="B67" s="15" t="s">
        <v>4</v>
      </c>
      <c r="C67" s="15" t="s">
        <v>102</v>
      </c>
      <c r="D67" s="15" t="s">
        <v>8</v>
      </c>
      <c r="E67" s="44">
        <v>38323</v>
      </c>
      <c r="F67" s="44">
        <v>16009</v>
      </c>
      <c r="G67" s="44">
        <v>54332</v>
      </c>
    </row>
    <row r="68" spans="1:7" x14ac:dyDescent="0.25">
      <c r="A68" s="15" t="s">
        <v>63</v>
      </c>
      <c r="B68" s="15" t="s">
        <v>4</v>
      </c>
      <c r="C68" s="15" t="s">
        <v>102</v>
      </c>
      <c r="D68" s="15" t="s">
        <v>8</v>
      </c>
      <c r="E68" s="44">
        <v>47536</v>
      </c>
      <c r="F68" s="44">
        <v>14670</v>
      </c>
      <c r="G68" s="44">
        <v>62206</v>
      </c>
    </row>
    <row r="69" spans="1:7" x14ac:dyDescent="0.25">
      <c r="A69" s="39" t="s">
        <v>149</v>
      </c>
      <c r="B69" s="15" t="s">
        <v>21</v>
      </c>
      <c r="C69" s="15" t="s">
        <v>104</v>
      </c>
      <c r="D69" s="15" t="s">
        <v>8</v>
      </c>
      <c r="E69" s="44">
        <v>23575</v>
      </c>
      <c r="F69" s="44">
        <v>3696</v>
      </c>
      <c r="G69" s="44">
        <v>27271</v>
      </c>
    </row>
    <row r="70" spans="1:7" x14ac:dyDescent="0.25">
      <c r="A70" s="15" t="s">
        <v>246</v>
      </c>
      <c r="B70" s="15" t="s">
        <v>21</v>
      </c>
      <c r="C70" s="15" t="s">
        <v>104</v>
      </c>
      <c r="D70" s="15" t="s">
        <v>8</v>
      </c>
      <c r="E70" s="44">
        <v>0</v>
      </c>
      <c r="F70" s="44">
        <v>0</v>
      </c>
      <c r="G70" s="44">
        <v>0</v>
      </c>
    </row>
    <row r="71" spans="1:7" x14ac:dyDescent="0.25">
      <c r="A71" s="39" t="s">
        <v>152</v>
      </c>
      <c r="B71" s="15" t="s">
        <v>65</v>
      </c>
      <c r="C71" s="15" t="s">
        <v>117</v>
      </c>
      <c r="D71" s="15" t="s">
        <v>8</v>
      </c>
      <c r="E71" s="44">
        <v>6044</v>
      </c>
      <c r="F71" s="44">
        <v>7437</v>
      </c>
      <c r="G71" s="44">
        <v>13481</v>
      </c>
    </row>
    <row r="72" spans="1:7" x14ac:dyDescent="0.25">
      <c r="A72" s="39" t="s">
        <v>153</v>
      </c>
      <c r="B72" s="15" t="s">
        <v>65</v>
      </c>
      <c r="C72" s="15" t="s">
        <v>117</v>
      </c>
      <c r="D72" s="15" t="s">
        <v>8</v>
      </c>
      <c r="E72" s="44">
        <v>5774</v>
      </c>
      <c r="F72" s="44">
        <v>4476</v>
      </c>
      <c r="G72" s="44">
        <v>10250</v>
      </c>
    </row>
    <row r="73" spans="1:7" x14ac:dyDescent="0.25">
      <c r="A73" s="39" t="s">
        <v>154</v>
      </c>
      <c r="B73" s="15" t="s">
        <v>65</v>
      </c>
      <c r="C73" s="15" t="s">
        <v>117</v>
      </c>
      <c r="D73" s="15" t="s">
        <v>8</v>
      </c>
      <c r="E73" s="44"/>
      <c r="F73" s="44">
        <v>7206</v>
      </c>
      <c r="G73" s="44">
        <v>7206</v>
      </c>
    </row>
    <row r="74" spans="1:7" x14ac:dyDescent="0.25">
      <c r="A74" s="39" t="s">
        <v>221</v>
      </c>
      <c r="B74" s="15" t="s">
        <v>59</v>
      </c>
      <c r="C74" s="15" t="s">
        <v>104</v>
      </c>
      <c r="D74" s="15" t="s">
        <v>8</v>
      </c>
      <c r="E74" s="44">
        <v>0</v>
      </c>
      <c r="F74" s="44">
        <v>4292</v>
      </c>
      <c r="G74" s="44">
        <v>4292</v>
      </c>
    </row>
    <row r="75" spans="1:7" x14ac:dyDescent="0.25">
      <c r="A75" s="39" t="s">
        <v>222</v>
      </c>
      <c r="B75" s="15" t="s">
        <v>59</v>
      </c>
      <c r="C75" s="15" t="s">
        <v>104</v>
      </c>
      <c r="D75" s="15" t="s">
        <v>8</v>
      </c>
      <c r="E75" s="44">
        <v>72</v>
      </c>
      <c r="F75" s="44">
        <v>7946</v>
      </c>
      <c r="G75" s="44">
        <v>8018</v>
      </c>
    </row>
    <row r="76" spans="1:7" x14ac:dyDescent="0.25">
      <c r="A76" s="15" t="s">
        <v>214</v>
      </c>
      <c r="B76" s="15" t="s">
        <v>10</v>
      </c>
      <c r="C76" s="15" t="s">
        <v>104</v>
      </c>
      <c r="D76" s="15" t="s">
        <v>8</v>
      </c>
      <c r="E76" s="44">
        <v>26153</v>
      </c>
      <c r="F76" s="44">
        <v>3665</v>
      </c>
      <c r="G76" s="44">
        <v>29818</v>
      </c>
    </row>
    <row r="77" spans="1:7" x14ac:dyDescent="0.25">
      <c r="A77" s="15" t="s">
        <v>208</v>
      </c>
      <c r="B77" s="15" t="s">
        <v>68</v>
      </c>
      <c r="C77" s="15" t="s">
        <v>110</v>
      </c>
      <c r="D77" s="15" t="s">
        <v>8</v>
      </c>
      <c r="E77" s="44">
        <v>993</v>
      </c>
      <c r="F77" s="44">
        <v>1302</v>
      </c>
      <c r="G77" s="44">
        <v>2295</v>
      </c>
    </row>
    <row r="78" spans="1:7" x14ac:dyDescent="0.25">
      <c r="A78" s="15"/>
      <c r="B78" s="15">
        <f>SUBTOTAL(103,Taulukko116[Museokohteen kunta])</f>
        <v>67</v>
      </c>
      <c r="C78" s="15"/>
      <c r="D78" s="15"/>
      <c r="E78" s="44">
        <f>SUBTOTAL(109,Taulukko116[Maksetut käynnit museokohteittain])</f>
        <v>1995246</v>
      </c>
      <c r="F78" s="44">
        <f>SUBTOTAL(109,Taulukko116[Ilmaiskäynnit museokohteittain])</f>
        <v>963099</v>
      </c>
      <c r="G78" s="44">
        <f>SUBTOTAL(109,Taulukko116[Kaikki käynnit museokohteittain])</f>
        <v>2958345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AB5B0-8E93-4734-A3C8-2EC59C54D051}">
  <dimension ref="A1:G78"/>
  <sheetViews>
    <sheetView workbookViewId="0">
      <selection activeCell="A5" sqref="A5"/>
    </sheetView>
  </sheetViews>
  <sheetFormatPr defaultRowHeight="15" x14ac:dyDescent="0.25"/>
  <cols>
    <col min="1" max="1" width="57.28515625" bestFit="1" customWidth="1"/>
    <col min="2" max="2" width="20.28515625" bestFit="1" customWidth="1"/>
    <col min="3" max="3" width="26.42578125" bestFit="1" customWidth="1"/>
    <col min="4" max="4" width="26.140625" bestFit="1" customWidth="1"/>
    <col min="5" max="5" width="32" bestFit="1" customWidth="1"/>
    <col min="6" max="6" width="28.42578125" bestFit="1" customWidth="1"/>
    <col min="7" max="7" width="28.85546875" bestFit="1" customWidth="1"/>
  </cols>
  <sheetData>
    <row r="1" spans="1:7" ht="15.75" x14ac:dyDescent="0.25">
      <c r="A1" s="4" t="s">
        <v>248</v>
      </c>
    </row>
    <row r="2" spans="1:7" x14ac:dyDescent="0.25">
      <c r="A2" s="3" t="s">
        <v>72</v>
      </c>
    </row>
    <row r="3" spans="1:7" x14ac:dyDescent="0.25">
      <c r="A3" s="3" t="s">
        <v>73</v>
      </c>
    </row>
    <row r="4" spans="1:7" x14ac:dyDescent="0.25">
      <c r="A4" s="3" t="s">
        <v>250</v>
      </c>
    </row>
    <row r="5" spans="1:7" x14ac:dyDescent="0.25">
      <c r="A5" s="3" t="s">
        <v>249</v>
      </c>
    </row>
    <row r="7" spans="1:7" x14ac:dyDescent="0.25">
      <c r="A7" s="20" t="s">
        <v>122</v>
      </c>
    </row>
    <row r="8" spans="1:7" x14ac:dyDescent="0.25">
      <c r="A8" s="20" t="s">
        <v>123</v>
      </c>
    </row>
    <row r="9" spans="1:7" x14ac:dyDescent="0.25">
      <c r="A9" s="7" t="s">
        <v>185</v>
      </c>
    </row>
    <row r="10" spans="1:7" s="40" customFormat="1" x14ac:dyDescent="0.2">
      <c r="A10" s="41" t="s">
        <v>2</v>
      </c>
      <c r="B10" s="41" t="s">
        <v>0</v>
      </c>
      <c r="C10" s="41" t="s">
        <v>101</v>
      </c>
      <c r="D10" s="41" t="s">
        <v>1</v>
      </c>
      <c r="E10" s="42" t="s">
        <v>76</v>
      </c>
      <c r="F10" s="42" t="s">
        <v>77</v>
      </c>
      <c r="G10" s="42" t="s">
        <v>69</v>
      </c>
    </row>
    <row r="11" spans="1:7" x14ac:dyDescent="0.25">
      <c r="A11" s="15" t="s">
        <v>3</v>
      </c>
      <c r="B11" s="15" t="s">
        <v>4</v>
      </c>
      <c r="C11" s="15" t="s">
        <v>102</v>
      </c>
      <c r="D11" s="15" t="s">
        <v>5</v>
      </c>
      <c r="E11" s="25">
        <v>85509</v>
      </c>
      <c r="F11" s="25">
        <v>4715</v>
      </c>
      <c r="G11" s="25">
        <f>SUM(Taulukko115[[#This Row],[Maksetut käynnit museokohteittain]:[Ilmaiskäynnit museokohteittain]])</f>
        <v>90224</v>
      </c>
    </row>
    <row r="12" spans="1:7" x14ac:dyDescent="0.25">
      <c r="A12" s="15" t="s">
        <v>6</v>
      </c>
      <c r="B12" s="15" t="s">
        <v>7</v>
      </c>
      <c r="C12" s="15" t="s">
        <v>103</v>
      </c>
      <c r="D12" s="15" t="s">
        <v>8</v>
      </c>
      <c r="E12" s="25">
        <v>30</v>
      </c>
      <c r="F12" s="25">
        <v>329</v>
      </c>
      <c r="G12" s="25">
        <f>SUM(Taulukko115[[#This Row],[Maksetut käynnit museokohteittain]:[Ilmaiskäynnit museokohteittain]])</f>
        <v>359</v>
      </c>
    </row>
    <row r="13" spans="1:7" x14ac:dyDescent="0.25">
      <c r="A13" s="39" t="s">
        <v>216</v>
      </c>
      <c r="B13" s="15" t="s">
        <v>10</v>
      </c>
      <c r="C13" s="15" t="s">
        <v>104</v>
      </c>
      <c r="D13" s="15" t="s">
        <v>8</v>
      </c>
      <c r="E13" s="25"/>
      <c r="F13" s="25"/>
      <c r="G13" s="25"/>
    </row>
    <row r="14" spans="1:7" x14ac:dyDescent="0.25">
      <c r="A14" s="39" t="s">
        <v>244</v>
      </c>
      <c r="B14" s="15" t="s">
        <v>10</v>
      </c>
      <c r="C14" s="15" t="s">
        <v>104</v>
      </c>
      <c r="D14" s="15" t="s">
        <v>8</v>
      </c>
      <c r="E14" s="25">
        <v>188488</v>
      </c>
      <c r="F14" s="25">
        <v>39272</v>
      </c>
      <c r="G14" s="25">
        <f>SUM(Taulukko115[[#This Row],[Maksetut käynnit museokohteittain]:[Ilmaiskäynnit museokohteittain]])</f>
        <v>227760</v>
      </c>
    </row>
    <row r="15" spans="1:7" x14ac:dyDescent="0.25">
      <c r="A15" s="15" t="s">
        <v>14</v>
      </c>
      <c r="B15" s="15" t="s">
        <v>10</v>
      </c>
      <c r="C15" s="15" t="s">
        <v>104</v>
      </c>
      <c r="D15" s="15" t="s">
        <v>8</v>
      </c>
      <c r="E15" s="25">
        <v>45840</v>
      </c>
      <c r="F15" s="25">
        <v>6848</v>
      </c>
      <c r="G15" s="25">
        <f>SUM(Taulukko115[[#This Row],[Maksetut käynnit museokohteittain]:[Ilmaiskäynnit museokohteittain]])</f>
        <v>52688</v>
      </c>
    </row>
    <row r="16" spans="1:7" x14ac:dyDescent="0.25">
      <c r="A16" s="15" t="s">
        <v>16</v>
      </c>
      <c r="B16" s="15" t="s">
        <v>17</v>
      </c>
      <c r="C16" s="15" t="s">
        <v>104</v>
      </c>
      <c r="D16" s="15" t="s">
        <v>8</v>
      </c>
      <c r="E16" s="25">
        <v>103257</v>
      </c>
      <c r="F16" s="25">
        <v>67565</v>
      </c>
      <c r="G16" s="25">
        <f>SUM(Taulukko115[[#This Row],[Maksetut käynnit museokohteittain]:[Ilmaiskäynnit museokohteittain]])</f>
        <v>170822</v>
      </c>
    </row>
    <row r="17" spans="1:7" x14ac:dyDescent="0.25">
      <c r="A17" s="15" t="s">
        <v>209</v>
      </c>
      <c r="B17" s="15" t="s">
        <v>10</v>
      </c>
      <c r="C17" s="15" t="s">
        <v>104</v>
      </c>
      <c r="D17" s="15" t="s">
        <v>8</v>
      </c>
      <c r="E17" s="25">
        <v>74969</v>
      </c>
      <c r="F17" s="25">
        <v>32678</v>
      </c>
      <c r="G17" s="25">
        <f>SUM(Taulukko115[[#This Row],[Maksetut käynnit museokohteittain]:[Ilmaiskäynnit museokohteittain]])</f>
        <v>107647</v>
      </c>
    </row>
    <row r="18" spans="1:7" x14ac:dyDescent="0.25">
      <c r="A18" s="39" t="s">
        <v>130</v>
      </c>
      <c r="B18" s="15" t="s">
        <v>18</v>
      </c>
      <c r="C18" s="15" t="s">
        <v>105</v>
      </c>
      <c r="D18" s="15" t="s">
        <v>8</v>
      </c>
      <c r="E18" s="25">
        <v>1890</v>
      </c>
      <c r="F18" s="25">
        <v>1143</v>
      </c>
      <c r="G18" s="25">
        <f>SUM(Taulukko115[[#This Row],[Maksetut käynnit museokohteittain]:[Ilmaiskäynnit museokohteittain]])</f>
        <v>3033</v>
      </c>
    </row>
    <row r="19" spans="1:7" x14ac:dyDescent="0.25">
      <c r="A19" s="15" t="s">
        <v>19</v>
      </c>
      <c r="B19" s="15" t="s">
        <v>15</v>
      </c>
      <c r="C19" s="15" t="s">
        <v>106</v>
      </c>
      <c r="D19" s="15" t="s">
        <v>5</v>
      </c>
      <c r="E19" s="25">
        <v>2408</v>
      </c>
      <c r="F19" s="25">
        <v>225</v>
      </c>
      <c r="G19" s="25">
        <f>SUM(Taulukko115[[#This Row],[Maksetut käynnit museokohteittain]:[Ilmaiskäynnit museokohteittain]])</f>
        <v>2633</v>
      </c>
    </row>
    <row r="20" spans="1:7" x14ac:dyDescent="0.25">
      <c r="A20" s="15" t="s">
        <v>251</v>
      </c>
      <c r="B20" s="15" t="s">
        <v>20</v>
      </c>
      <c r="C20" s="15" t="s">
        <v>104</v>
      </c>
      <c r="D20" s="15" t="s">
        <v>5</v>
      </c>
      <c r="E20" s="25">
        <v>4346</v>
      </c>
      <c r="F20" s="25">
        <v>12528</v>
      </c>
      <c r="G20" s="25">
        <f>SUM(Taulukko115[[#This Row],[Maksetut käynnit museokohteittain]:[Ilmaiskäynnit museokohteittain]])</f>
        <v>16874</v>
      </c>
    </row>
    <row r="21" spans="1:7" x14ac:dyDescent="0.25">
      <c r="A21" s="39" t="s">
        <v>125</v>
      </c>
      <c r="B21" s="15" t="s">
        <v>13</v>
      </c>
      <c r="C21" s="15" t="s">
        <v>107</v>
      </c>
      <c r="D21" s="15" t="s">
        <v>8</v>
      </c>
      <c r="E21" s="25">
        <v>9406</v>
      </c>
      <c r="F21" s="25">
        <v>3547</v>
      </c>
      <c r="G21" s="25">
        <f>SUM(Taulukko115[[#This Row],[Maksetut käynnit museokohteittain]:[Ilmaiskäynnit museokohteittain]])</f>
        <v>12953</v>
      </c>
    </row>
    <row r="22" spans="1:7" x14ac:dyDescent="0.25">
      <c r="A22" s="39" t="s">
        <v>124</v>
      </c>
      <c r="B22" s="15" t="s">
        <v>13</v>
      </c>
      <c r="C22" s="15" t="s">
        <v>107</v>
      </c>
      <c r="D22" s="15" t="s">
        <v>8</v>
      </c>
      <c r="E22" s="25">
        <v>10083</v>
      </c>
      <c r="F22" s="25">
        <v>5394</v>
      </c>
      <c r="G22" s="25">
        <f>SUM(Taulukko115[[#This Row],[Maksetut käynnit museokohteittain]:[Ilmaiskäynnit museokohteittain]])</f>
        <v>15477</v>
      </c>
    </row>
    <row r="23" spans="1:7" x14ac:dyDescent="0.25">
      <c r="A23" s="39" t="s">
        <v>132</v>
      </c>
      <c r="B23" s="15" t="s">
        <v>22</v>
      </c>
      <c r="C23" s="15" t="s">
        <v>108</v>
      </c>
      <c r="D23" s="15" t="s">
        <v>8</v>
      </c>
      <c r="E23" s="25"/>
      <c r="F23" s="25">
        <v>9003</v>
      </c>
      <c r="G23" s="25">
        <f>SUM(Taulukko115[[#This Row],[Maksetut käynnit museokohteittain]:[Ilmaiskäynnit museokohteittain]])</f>
        <v>9003</v>
      </c>
    </row>
    <row r="24" spans="1:7" x14ac:dyDescent="0.25">
      <c r="A24" s="39" t="s">
        <v>236</v>
      </c>
      <c r="B24" s="15" t="s">
        <v>25</v>
      </c>
      <c r="C24" s="15" t="s">
        <v>109</v>
      </c>
      <c r="D24" s="15" t="s">
        <v>8</v>
      </c>
      <c r="E24" s="25">
        <v>6920</v>
      </c>
      <c r="F24" s="25">
        <v>6901</v>
      </c>
      <c r="G24" s="25">
        <f>SUM(Taulukko115[[#This Row],[Maksetut käynnit museokohteittain]:[Ilmaiskäynnit museokohteittain]])</f>
        <v>13821</v>
      </c>
    </row>
    <row r="25" spans="1:7" x14ac:dyDescent="0.25">
      <c r="A25" s="39" t="s">
        <v>126</v>
      </c>
      <c r="B25" s="15" t="s">
        <v>9</v>
      </c>
      <c r="C25" s="15" t="s">
        <v>110</v>
      </c>
      <c r="D25" s="15" t="s">
        <v>8</v>
      </c>
      <c r="E25" s="25"/>
      <c r="F25" s="25">
        <v>4617</v>
      </c>
      <c r="G25" s="25">
        <f>SUM(Taulukko115[[#This Row],[Maksetut käynnit museokohteittain]:[Ilmaiskäynnit museokohteittain]])</f>
        <v>4617</v>
      </c>
    </row>
    <row r="26" spans="1:7" x14ac:dyDescent="0.25">
      <c r="A26" s="39" t="s">
        <v>133</v>
      </c>
      <c r="B26" s="15" t="s">
        <v>9</v>
      </c>
      <c r="C26" s="15" t="s">
        <v>110</v>
      </c>
      <c r="D26" s="15" t="s">
        <v>8</v>
      </c>
      <c r="E26" s="25">
        <v>9451</v>
      </c>
      <c r="F26" s="25">
        <v>29216</v>
      </c>
      <c r="G26" s="25">
        <f>SUM(Taulukko115[[#This Row],[Maksetut käynnit museokohteittain]:[Ilmaiskäynnit museokohteittain]])</f>
        <v>38667</v>
      </c>
    </row>
    <row r="27" spans="1:7" x14ac:dyDescent="0.25">
      <c r="A27" s="39" t="s">
        <v>194</v>
      </c>
      <c r="B27" s="15" t="s">
        <v>26</v>
      </c>
      <c r="C27" s="15" t="s">
        <v>104</v>
      </c>
      <c r="D27" s="15" t="s">
        <v>8</v>
      </c>
      <c r="E27" s="25">
        <v>8109</v>
      </c>
      <c r="F27" s="25">
        <v>6150</v>
      </c>
      <c r="G27" s="25">
        <f>SUM(Taulukko115[[#This Row],[Maksetut käynnit museokohteittain]:[Ilmaiskäynnit museokohteittain]])</f>
        <v>14259</v>
      </c>
    </row>
    <row r="28" spans="1:7" x14ac:dyDescent="0.25">
      <c r="A28" s="15" t="s">
        <v>224</v>
      </c>
      <c r="B28" s="15" t="s">
        <v>27</v>
      </c>
      <c r="C28" s="15" t="s">
        <v>111</v>
      </c>
      <c r="D28" s="15" t="s">
        <v>5</v>
      </c>
      <c r="E28" s="25"/>
      <c r="F28" s="25">
        <v>14474</v>
      </c>
      <c r="G28" s="25">
        <f>SUM(Taulukko115[[#This Row],[Maksetut käynnit museokohteittain]:[Ilmaiskäynnit museokohteittain]])</f>
        <v>14474</v>
      </c>
    </row>
    <row r="29" spans="1:7" x14ac:dyDescent="0.25">
      <c r="A29" s="15" t="s">
        <v>30</v>
      </c>
      <c r="B29" s="15" t="s">
        <v>29</v>
      </c>
      <c r="C29" s="15" t="s">
        <v>112</v>
      </c>
      <c r="D29" s="15" t="s">
        <v>8</v>
      </c>
      <c r="E29" s="25"/>
      <c r="F29" s="25">
        <v>11208</v>
      </c>
      <c r="G29" s="25">
        <f>SUM(Taulukko115[[#This Row],[Maksetut käynnit museokohteittain]:[Ilmaiskäynnit museokohteittain]])</f>
        <v>11208</v>
      </c>
    </row>
    <row r="30" spans="1:7" x14ac:dyDescent="0.25">
      <c r="A30" s="39" t="s">
        <v>127</v>
      </c>
      <c r="B30" s="15" t="s">
        <v>10</v>
      </c>
      <c r="C30" s="15" t="s">
        <v>104</v>
      </c>
      <c r="D30" s="15" t="s">
        <v>8</v>
      </c>
      <c r="E30" s="25">
        <v>62912</v>
      </c>
      <c r="F30" s="25">
        <v>15764</v>
      </c>
      <c r="G30" s="25">
        <f>SUM(Taulukko115[[#This Row],[Maksetut käynnit museokohteittain]:[Ilmaiskäynnit museokohteittain]])</f>
        <v>78676</v>
      </c>
    </row>
    <row r="31" spans="1:7" x14ac:dyDescent="0.25">
      <c r="A31" s="39" t="s">
        <v>128</v>
      </c>
      <c r="B31" s="15" t="s">
        <v>10</v>
      </c>
      <c r="C31" s="15" t="s">
        <v>104</v>
      </c>
      <c r="D31" s="15" t="s">
        <v>8</v>
      </c>
      <c r="E31" s="25">
        <v>145440</v>
      </c>
      <c r="F31" s="25">
        <v>77257</v>
      </c>
      <c r="G31" s="25">
        <f>SUM(Taulukko115[[#This Row],[Maksetut käynnit museokohteittain]:[Ilmaiskäynnit museokohteittain]])</f>
        <v>222697</v>
      </c>
    </row>
    <row r="32" spans="1:7" x14ac:dyDescent="0.25">
      <c r="A32" s="39" t="s">
        <v>129</v>
      </c>
      <c r="B32" s="15" t="s">
        <v>10</v>
      </c>
      <c r="C32" s="15" t="s">
        <v>104</v>
      </c>
      <c r="D32" s="15" t="s">
        <v>8</v>
      </c>
      <c r="E32" s="25">
        <v>75931</v>
      </c>
      <c r="F32" s="25">
        <v>20376</v>
      </c>
      <c r="G32" s="25">
        <f>SUM(Taulukko115[[#This Row],[Maksetut käynnit museokohteittain]:[Ilmaiskäynnit museokohteittain]])</f>
        <v>96307</v>
      </c>
    </row>
    <row r="33" spans="1:7" x14ac:dyDescent="0.25">
      <c r="A33" s="39" t="s">
        <v>195</v>
      </c>
      <c r="B33" s="15" t="s">
        <v>31</v>
      </c>
      <c r="C33" s="15" t="s">
        <v>103</v>
      </c>
      <c r="D33" s="15" t="s">
        <v>8</v>
      </c>
      <c r="E33" s="25"/>
      <c r="F33" s="25">
        <v>16814</v>
      </c>
      <c r="G33" s="25">
        <f>SUM(Taulukko115[[#This Row],[Maksetut käynnit museokohteittain]:[Ilmaiskäynnit museokohteittain]])</f>
        <v>16814</v>
      </c>
    </row>
    <row r="34" spans="1:7" x14ac:dyDescent="0.25">
      <c r="A34" s="39" t="s">
        <v>196</v>
      </c>
      <c r="B34" s="15" t="s">
        <v>32</v>
      </c>
      <c r="C34" s="15" t="s">
        <v>104</v>
      </c>
      <c r="D34" s="15" t="s">
        <v>5</v>
      </c>
      <c r="E34" s="25">
        <v>9500</v>
      </c>
      <c r="F34" s="25">
        <v>13265</v>
      </c>
      <c r="G34" s="25">
        <f>SUM(Taulukko115[[#This Row],[Maksetut käynnit museokohteittain]:[Ilmaiskäynnit museokohteittain]])</f>
        <v>22765</v>
      </c>
    </row>
    <row r="35" spans="1:7" x14ac:dyDescent="0.25">
      <c r="A35" s="15" t="s">
        <v>95</v>
      </c>
      <c r="B35" s="15" t="s">
        <v>96</v>
      </c>
      <c r="C35" s="15" t="s">
        <v>106</v>
      </c>
      <c r="D35" s="15" t="s">
        <v>8</v>
      </c>
      <c r="E35" s="25">
        <v>4585</v>
      </c>
      <c r="F35" s="25">
        <v>4954</v>
      </c>
      <c r="G35" s="25">
        <f>SUM(Taulukko115[[#This Row],[Maksetut käynnit museokohteittain]:[Ilmaiskäynnit museokohteittain]])</f>
        <v>9539</v>
      </c>
    </row>
    <row r="36" spans="1:7" x14ac:dyDescent="0.25">
      <c r="A36" s="15" t="s">
        <v>34</v>
      </c>
      <c r="B36" s="15" t="s">
        <v>33</v>
      </c>
      <c r="C36" s="15" t="s">
        <v>113</v>
      </c>
      <c r="D36" s="15" t="s">
        <v>8</v>
      </c>
      <c r="E36" s="25">
        <v>11208</v>
      </c>
      <c r="F36" s="25">
        <v>10214</v>
      </c>
      <c r="G36" s="25">
        <f>SUM(Taulukko115[[#This Row],[Maksetut käynnit museokohteittain]:[Ilmaiskäynnit museokohteittain]])</f>
        <v>21422</v>
      </c>
    </row>
    <row r="37" spans="1:7" x14ac:dyDescent="0.25">
      <c r="A37" s="39" t="s">
        <v>252</v>
      </c>
      <c r="B37" s="15" t="s">
        <v>35</v>
      </c>
      <c r="C37" s="15" t="s">
        <v>105</v>
      </c>
      <c r="D37" s="15" t="s">
        <v>8</v>
      </c>
      <c r="E37" s="25">
        <v>71892</v>
      </c>
      <c r="F37" s="25">
        <v>4103</v>
      </c>
      <c r="G37" s="25">
        <f>SUM(Taulukko115[[#This Row],[Maksetut käynnit museokohteittain]:[Ilmaiskäynnit museokohteittain]])</f>
        <v>75995</v>
      </c>
    </row>
    <row r="38" spans="1:7" x14ac:dyDescent="0.25">
      <c r="A38" s="39" t="s">
        <v>135</v>
      </c>
      <c r="B38" s="15" t="s">
        <v>39</v>
      </c>
      <c r="C38" s="15" t="s">
        <v>108</v>
      </c>
      <c r="D38" s="15" t="s">
        <v>8</v>
      </c>
      <c r="E38" s="25">
        <v>6537</v>
      </c>
      <c r="F38" s="25">
        <v>4572</v>
      </c>
      <c r="G38" s="25">
        <f>SUM(Taulukko115[[#This Row],[Maksetut käynnit museokohteittain]:[Ilmaiskäynnit museokohteittain]])</f>
        <v>11109</v>
      </c>
    </row>
    <row r="39" spans="1:7" x14ac:dyDescent="0.25">
      <c r="A39" s="39" t="s">
        <v>136</v>
      </c>
      <c r="B39" s="15" t="s">
        <v>39</v>
      </c>
      <c r="C39" s="15" t="s">
        <v>108</v>
      </c>
      <c r="D39" s="15" t="s">
        <v>8</v>
      </c>
      <c r="E39" s="25"/>
      <c r="F39" s="25">
        <v>9521</v>
      </c>
      <c r="G39" s="25">
        <f>SUM(Taulukko115[[#This Row],[Maksetut käynnit museokohteittain]:[Ilmaiskäynnit museokohteittain]])</f>
        <v>9521</v>
      </c>
    </row>
    <row r="40" spans="1:7" x14ac:dyDescent="0.25">
      <c r="A40" s="39" t="s">
        <v>137</v>
      </c>
      <c r="B40" s="15" t="s">
        <v>40</v>
      </c>
      <c r="C40" s="15" t="s">
        <v>114</v>
      </c>
      <c r="D40" s="15" t="s">
        <v>8</v>
      </c>
      <c r="E40" s="25"/>
      <c r="F40" s="25">
        <v>8385</v>
      </c>
      <c r="G40" s="25">
        <f>SUM(Taulukko115[[#This Row],[Maksetut käynnit museokohteittain]:[Ilmaiskäynnit museokohteittain]])</f>
        <v>8385</v>
      </c>
    </row>
    <row r="41" spans="1:7" x14ac:dyDescent="0.25">
      <c r="A41" s="15" t="s">
        <v>42</v>
      </c>
      <c r="B41" s="15" t="s">
        <v>41</v>
      </c>
      <c r="C41" s="15" t="s">
        <v>115</v>
      </c>
      <c r="D41" s="15" t="s">
        <v>11</v>
      </c>
      <c r="E41" s="25">
        <v>1353</v>
      </c>
      <c r="F41" s="25">
        <v>617</v>
      </c>
      <c r="G41" s="25">
        <f>SUM(Taulukko115[[#This Row],[Maksetut käynnit museokohteittain]:[Ilmaiskäynnit museokohteittain]])</f>
        <v>1970</v>
      </c>
    </row>
    <row r="42" spans="1:7" x14ac:dyDescent="0.25">
      <c r="A42" s="39" t="s">
        <v>139</v>
      </c>
      <c r="B42" s="15" t="s">
        <v>23</v>
      </c>
      <c r="C42" s="15" t="s">
        <v>119</v>
      </c>
      <c r="D42" s="15" t="s">
        <v>8</v>
      </c>
      <c r="E42" s="25">
        <v>3077</v>
      </c>
      <c r="F42" s="25">
        <v>5265</v>
      </c>
      <c r="G42" s="25">
        <f>SUM(Taulukko115[[#This Row],[Maksetut käynnit museokohteittain]:[Ilmaiskäynnit museokohteittain]])</f>
        <v>8342</v>
      </c>
    </row>
    <row r="43" spans="1:7" x14ac:dyDescent="0.25">
      <c r="A43" s="39" t="s">
        <v>199</v>
      </c>
      <c r="B43" s="15" t="s">
        <v>43</v>
      </c>
      <c r="C43" s="15" t="s">
        <v>114</v>
      </c>
      <c r="D43" s="15" t="s">
        <v>8</v>
      </c>
      <c r="E43" s="25">
        <v>1037</v>
      </c>
      <c r="F43" s="25">
        <v>1001</v>
      </c>
      <c r="G43" s="25">
        <f>SUM(Taulukko115[[#This Row],[Maksetut käynnit museokohteittain]:[Ilmaiskäynnit museokohteittain]])</f>
        <v>2038</v>
      </c>
    </row>
    <row r="44" spans="1:7" x14ac:dyDescent="0.25">
      <c r="A44" s="39" t="s">
        <v>140</v>
      </c>
      <c r="B44" s="15" t="s">
        <v>43</v>
      </c>
      <c r="C44" s="15" t="s">
        <v>114</v>
      </c>
      <c r="D44" s="15" t="s">
        <v>8</v>
      </c>
      <c r="E44" s="25"/>
      <c r="F44" s="25"/>
      <c r="G44" s="25"/>
    </row>
    <row r="45" spans="1:7" x14ac:dyDescent="0.25">
      <c r="A45" s="39" t="s">
        <v>218</v>
      </c>
      <c r="B45" s="15" t="s">
        <v>43</v>
      </c>
      <c r="C45" s="15" t="s">
        <v>114</v>
      </c>
      <c r="D45" s="15" t="s">
        <v>8</v>
      </c>
      <c r="E45" s="25"/>
      <c r="F45" s="25">
        <v>2269</v>
      </c>
      <c r="G45" s="25">
        <f>SUM(Taulukko115[[#This Row],[Maksetut käynnit museokohteittain]:[Ilmaiskäynnit museokohteittain]])</f>
        <v>2269</v>
      </c>
    </row>
    <row r="46" spans="1:7" x14ac:dyDescent="0.25">
      <c r="A46" s="15" t="s">
        <v>225</v>
      </c>
      <c r="B46" s="15" t="s">
        <v>226</v>
      </c>
      <c r="C46" s="15" t="s">
        <v>105</v>
      </c>
      <c r="D46" s="15" t="s">
        <v>8</v>
      </c>
      <c r="E46" s="25">
        <v>1517</v>
      </c>
      <c r="F46" s="25">
        <v>2561</v>
      </c>
      <c r="G46" s="25">
        <f>SUM(Taulukko115[[#This Row],[Maksetut käynnit museokohteittain]:[Ilmaiskäynnit museokohteittain]])</f>
        <v>4078</v>
      </c>
    </row>
    <row r="47" spans="1:7" x14ac:dyDescent="0.25">
      <c r="A47" s="39" t="s">
        <v>231</v>
      </c>
      <c r="B47" s="15" t="s">
        <v>45</v>
      </c>
      <c r="C47" s="15" t="s">
        <v>116</v>
      </c>
      <c r="D47" s="15" t="s">
        <v>8</v>
      </c>
      <c r="E47" s="25">
        <v>21123</v>
      </c>
      <c r="F47" s="25">
        <v>12649</v>
      </c>
      <c r="G47" s="25">
        <f>SUM(Taulukko115[[#This Row],[Maksetut käynnit museokohteittain]:[Ilmaiskäynnit museokohteittain]])</f>
        <v>33772</v>
      </c>
    </row>
    <row r="48" spans="1:7" x14ac:dyDescent="0.25">
      <c r="A48" s="39" t="s">
        <v>141</v>
      </c>
      <c r="B48" s="15" t="s">
        <v>46</v>
      </c>
      <c r="C48" s="15" t="s">
        <v>109</v>
      </c>
      <c r="D48" s="15" t="s">
        <v>8</v>
      </c>
      <c r="E48" s="25">
        <v>4200</v>
      </c>
      <c r="F48" s="25">
        <v>2179</v>
      </c>
      <c r="G48" s="25">
        <f>SUM(Taulukko115[[#This Row],[Maksetut käynnit museokohteittain]:[Ilmaiskäynnit museokohteittain]])</f>
        <v>6379</v>
      </c>
    </row>
    <row r="49" spans="1:7" x14ac:dyDescent="0.25">
      <c r="A49" s="15" t="s">
        <v>205</v>
      </c>
      <c r="B49" s="15" t="s">
        <v>47</v>
      </c>
      <c r="C49" s="15" t="s">
        <v>118</v>
      </c>
      <c r="D49" s="15" t="s">
        <v>5</v>
      </c>
      <c r="E49" s="25">
        <v>5704</v>
      </c>
      <c r="F49" s="25">
        <v>6968</v>
      </c>
      <c r="G49" s="25">
        <f>SUM(Taulukko115[[#This Row],[Maksetut käynnit museokohteittain]:[Ilmaiskäynnit museokohteittain]])</f>
        <v>12672</v>
      </c>
    </row>
    <row r="50" spans="1:7" x14ac:dyDescent="0.25">
      <c r="A50" s="39" t="s">
        <v>142</v>
      </c>
      <c r="B50" s="15" t="s">
        <v>48</v>
      </c>
      <c r="C50" s="15" t="s">
        <v>115</v>
      </c>
      <c r="D50" s="15" t="s">
        <v>8</v>
      </c>
      <c r="E50" s="25"/>
      <c r="F50" s="25">
        <v>5211</v>
      </c>
      <c r="G50" s="25">
        <f>SUM(Taulukko115[[#This Row],[Maksetut käynnit museokohteittain]:[Ilmaiskäynnit museokohteittain]])</f>
        <v>5211</v>
      </c>
    </row>
    <row r="51" spans="1:7" x14ac:dyDescent="0.25">
      <c r="A51" s="39" t="s">
        <v>202</v>
      </c>
      <c r="B51" s="15" t="s">
        <v>48</v>
      </c>
      <c r="C51" s="15" t="s">
        <v>115</v>
      </c>
      <c r="D51" s="15" t="s">
        <v>8</v>
      </c>
      <c r="E51" s="25">
        <v>5052</v>
      </c>
      <c r="F51" s="25">
        <v>7891</v>
      </c>
      <c r="G51" s="25">
        <f>SUM(Taulukko115[[#This Row],[Maksetut käynnit museokohteittain]:[Ilmaiskäynnit museokohteittain]])</f>
        <v>12943</v>
      </c>
    </row>
    <row r="52" spans="1:7" x14ac:dyDescent="0.25">
      <c r="A52" s="15" t="s">
        <v>49</v>
      </c>
      <c r="B52" s="15" t="s">
        <v>50</v>
      </c>
      <c r="C52" s="15" t="s">
        <v>102</v>
      </c>
      <c r="D52" s="15" t="s">
        <v>8</v>
      </c>
      <c r="E52" s="25"/>
      <c r="F52" s="25">
        <v>4049</v>
      </c>
      <c r="G52" s="25">
        <f>SUM(Taulukko115[[#This Row],[Maksetut käynnit museokohteittain]:[Ilmaiskäynnit museokohteittain]])</f>
        <v>4049</v>
      </c>
    </row>
    <row r="53" spans="1:7" x14ac:dyDescent="0.25">
      <c r="A53" s="39" t="s">
        <v>237</v>
      </c>
      <c r="B53" s="15" t="s">
        <v>41</v>
      </c>
      <c r="C53" s="15" t="s">
        <v>115</v>
      </c>
      <c r="D53" s="15" t="s">
        <v>8</v>
      </c>
      <c r="E53" s="25">
        <v>5030</v>
      </c>
      <c r="F53" s="25">
        <v>4499</v>
      </c>
      <c r="G53" s="25">
        <f>SUM(Taulukko115[[#This Row],[Maksetut käynnit museokohteittain]:[Ilmaiskäynnit museokohteittain]])</f>
        <v>9529</v>
      </c>
    </row>
    <row r="54" spans="1:7" x14ac:dyDescent="0.25">
      <c r="A54" s="15" t="s">
        <v>245</v>
      </c>
      <c r="B54" s="15" t="s">
        <v>10</v>
      </c>
      <c r="C54" s="15" t="s">
        <v>104</v>
      </c>
      <c r="D54" s="15" t="s">
        <v>8</v>
      </c>
      <c r="E54" s="25"/>
      <c r="F54" s="25">
        <v>5615</v>
      </c>
      <c r="G54" s="25">
        <f>SUM(Taulukko115[[#This Row],[Maksetut käynnit museokohteittain]:[Ilmaiskäynnit museokohteittain]])</f>
        <v>5615</v>
      </c>
    </row>
    <row r="55" spans="1:7" x14ac:dyDescent="0.25">
      <c r="A55" s="39" t="s">
        <v>143</v>
      </c>
      <c r="B55" s="15" t="s">
        <v>52</v>
      </c>
      <c r="C55" s="15" t="s">
        <v>107</v>
      </c>
      <c r="D55" s="15" t="s">
        <v>8</v>
      </c>
      <c r="E55" s="25">
        <v>9567</v>
      </c>
      <c r="F55" s="25">
        <v>3924</v>
      </c>
      <c r="G55" s="25">
        <f>SUM(Taulukko115[[#This Row],[Maksetut käynnit museokohteittain]:[Ilmaiskäynnit museokohteittain]])</f>
        <v>13491</v>
      </c>
    </row>
    <row r="56" spans="1:7" x14ac:dyDescent="0.25">
      <c r="A56" s="15" t="s">
        <v>54</v>
      </c>
      <c r="B56" s="15" t="s">
        <v>37</v>
      </c>
      <c r="C56" s="15" t="s">
        <v>103</v>
      </c>
      <c r="D56" s="15" t="s">
        <v>8</v>
      </c>
      <c r="E56" s="25">
        <v>9582</v>
      </c>
      <c r="F56" s="25">
        <v>52048</v>
      </c>
      <c r="G56" s="25">
        <f>SUM(Taulukko115[[#This Row],[Maksetut käynnit museokohteittain]:[Ilmaiskäynnit museokohteittain]])</f>
        <v>61630</v>
      </c>
    </row>
    <row r="57" spans="1:7" x14ac:dyDescent="0.25">
      <c r="A57" s="39" t="s">
        <v>232</v>
      </c>
      <c r="B57" s="15" t="s">
        <v>55</v>
      </c>
      <c r="C57" s="15" t="s">
        <v>102</v>
      </c>
      <c r="D57" s="15" t="s">
        <v>8</v>
      </c>
      <c r="E57" s="25">
        <v>16585</v>
      </c>
      <c r="F57" s="25">
        <v>8095</v>
      </c>
      <c r="G57" s="25">
        <f>SUM(Taulukko115[[#This Row],[Maksetut käynnit museokohteittain]:[Ilmaiskäynnit museokohteittain]])</f>
        <v>24680</v>
      </c>
    </row>
    <row r="58" spans="1:7" x14ac:dyDescent="0.25">
      <c r="A58" s="15" t="s">
        <v>57</v>
      </c>
      <c r="B58" s="15" t="s">
        <v>15</v>
      </c>
      <c r="C58" s="15" t="s">
        <v>106</v>
      </c>
      <c r="D58" s="15" t="s">
        <v>8</v>
      </c>
      <c r="E58" s="25">
        <v>66383</v>
      </c>
      <c r="F58" s="25">
        <v>11286</v>
      </c>
      <c r="G58" s="25">
        <f>SUM(Taulukko115[[#This Row],[Maksetut käynnit museokohteittain]:[Ilmaiskäynnit museokohteittain]])</f>
        <v>77669</v>
      </c>
    </row>
    <row r="59" spans="1:7" x14ac:dyDescent="0.25">
      <c r="A59" s="39" t="s">
        <v>144</v>
      </c>
      <c r="B59" s="15" t="s">
        <v>58</v>
      </c>
      <c r="C59" s="15" t="s">
        <v>106</v>
      </c>
      <c r="D59" s="15" t="s">
        <v>8</v>
      </c>
      <c r="E59" s="25">
        <v>35100</v>
      </c>
      <c r="F59" s="25">
        <v>7214</v>
      </c>
      <c r="G59" s="25">
        <f>SUM(Taulukko115[[#This Row],[Maksetut käynnit museokohteittain]:[Ilmaiskäynnit museokohteittain]])</f>
        <v>42314</v>
      </c>
    </row>
    <row r="60" spans="1:7" x14ac:dyDescent="0.25">
      <c r="A60" s="39" t="s">
        <v>238</v>
      </c>
      <c r="B60" s="15" t="s">
        <v>10</v>
      </c>
      <c r="C60" s="15" t="s">
        <v>104</v>
      </c>
      <c r="D60" s="15" t="s">
        <v>12</v>
      </c>
      <c r="E60" s="25">
        <v>34385</v>
      </c>
      <c r="F60" s="25">
        <v>6418</v>
      </c>
      <c r="G60" s="25">
        <f>SUM(Taulukko115[[#This Row],[Maksetut käynnit museokohteittain]:[Ilmaiskäynnit museokohteittain]])</f>
        <v>40803</v>
      </c>
    </row>
    <row r="61" spans="1:7" x14ac:dyDescent="0.25">
      <c r="A61" s="39" t="s">
        <v>239</v>
      </c>
      <c r="B61" s="15" t="s">
        <v>10</v>
      </c>
      <c r="C61" s="15" t="s">
        <v>104</v>
      </c>
      <c r="D61" s="15" t="s">
        <v>12</v>
      </c>
      <c r="E61" s="25">
        <v>22049</v>
      </c>
      <c r="F61" s="25">
        <v>7311</v>
      </c>
      <c r="G61" s="25">
        <f>SUM(Taulukko115[[#This Row],[Maksetut käynnit museokohteittain]:[Ilmaiskäynnit museokohteittain]])</f>
        <v>29360</v>
      </c>
    </row>
    <row r="62" spans="1:7" x14ac:dyDescent="0.25">
      <c r="A62" s="15" t="s">
        <v>61</v>
      </c>
      <c r="B62" s="15" t="s">
        <v>62</v>
      </c>
      <c r="C62" s="15" t="s">
        <v>103</v>
      </c>
      <c r="D62" s="15" t="s">
        <v>8</v>
      </c>
      <c r="E62" s="25">
        <v>8497</v>
      </c>
      <c r="F62" s="25">
        <v>1179</v>
      </c>
      <c r="G62" s="25">
        <f>SUM(Taulukko115[[#This Row],[Maksetut käynnit museokohteittain]:[Ilmaiskäynnit museokohteittain]])</f>
        <v>9676</v>
      </c>
    </row>
    <row r="63" spans="1:7" x14ac:dyDescent="0.25">
      <c r="A63" s="15" t="s">
        <v>97</v>
      </c>
      <c r="B63" s="15" t="s">
        <v>10</v>
      </c>
      <c r="C63" s="15" t="s">
        <v>104</v>
      </c>
      <c r="D63" s="15" t="s">
        <v>8</v>
      </c>
      <c r="E63" s="25"/>
      <c r="F63" s="25">
        <v>8655</v>
      </c>
      <c r="G63" s="25">
        <f>SUM(Taulukko115[[#This Row],[Maksetut käynnit museokohteittain]:[Ilmaiskäynnit museokohteittain]])</f>
        <v>8655</v>
      </c>
    </row>
    <row r="64" spans="1:7" x14ac:dyDescent="0.25">
      <c r="A64" s="15" t="s">
        <v>206</v>
      </c>
      <c r="B64" s="15" t="s">
        <v>38</v>
      </c>
      <c r="C64" s="15" t="s">
        <v>113</v>
      </c>
      <c r="D64" s="15" t="s">
        <v>8</v>
      </c>
      <c r="E64" s="25">
        <v>3952</v>
      </c>
      <c r="F64" s="25">
        <v>1630</v>
      </c>
      <c r="G64" s="25">
        <f>SUM(Taulukko115[[#This Row],[Maksetut käynnit museokohteittain]:[Ilmaiskäynnit museokohteittain]])</f>
        <v>5582</v>
      </c>
    </row>
    <row r="65" spans="1:7" x14ac:dyDescent="0.25">
      <c r="A65" s="39" t="s">
        <v>210</v>
      </c>
      <c r="B65" s="15" t="s">
        <v>15</v>
      </c>
      <c r="C65" s="15" t="s">
        <v>106</v>
      </c>
      <c r="D65" s="15" t="s">
        <v>8</v>
      </c>
      <c r="E65" s="25">
        <v>49570</v>
      </c>
      <c r="F65" s="25">
        <v>21702</v>
      </c>
      <c r="G65" s="25">
        <f>SUM(Taulukko115[[#This Row],[Maksetut käynnit museokohteittain]:[Ilmaiskäynnit museokohteittain]])</f>
        <v>71272</v>
      </c>
    </row>
    <row r="66" spans="1:7" x14ac:dyDescent="0.25">
      <c r="A66" s="39" t="s">
        <v>247</v>
      </c>
      <c r="B66" s="15" t="s">
        <v>15</v>
      </c>
      <c r="C66" s="15" t="s">
        <v>106</v>
      </c>
      <c r="D66" s="15" t="s">
        <v>8</v>
      </c>
      <c r="E66" s="25">
        <v>39165</v>
      </c>
      <c r="F66" s="25">
        <v>14568</v>
      </c>
      <c r="G66" s="25">
        <f>SUM(Taulukko115[[#This Row],[Maksetut käynnit museokohteittain]:[Ilmaiskäynnit museokohteittain]])</f>
        <v>53733</v>
      </c>
    </row>
    <row r="67" spans="1:7" x14ac:dyDescent="0.25">
      <c r="A67" s="39" t="s">
        <v>148</v>
      </c>
      <c r="B67" s="15" t="s">
        <v>4</v>
      </c>
      <c r="C67" s="15" t="s">
        <v>102</v>
      </c>
      <c r="D67" s="15" t="s">
        <v>8</v>
      </c>
      <c r="E67" s="25">
        <v>44622</v>
      </c>
      <c r="F67" s="25">
        <v>13370</v>
      </c>
      <c r="G67" s="25">
        <f>SUM(Taulukko115[[#This Row],[Maksetut käynnit museokohteittain]:[Ilmaiskäynnit museokohteittain]])</f>
        <v>57992</v>
      </c>
    </row>
    <row r="68" spans="1:7" x14ac:dyDescent="0.25">
      <c r="A68" s="15" t="s">
        <v>63</v>
      </c>
      <c r="B68" s="15" t="s">
        <v>4</v>
      </c>
      <c r="C68" s="15" t="s">
        <v>102</v>
      </c>
      <c r="D68" s="15" t="s">
        <v>8</v>
      </c>
      <c r="E68" s="25">
        <v>48900</v>
      </c>
      <c r="F68" s="25">
        <v>11689</v>
      </c>
      <c r="G68" s="25">
        <f>SUM(Taulukko115[[#This Row],[Maksetut käynnit museokohteittain]:[Ilmaiskäynnit museokohteittain]])</f>
        <v>60589</v>
      </c>
    </row>
    <row r="69" spans="1:7" x14ac:dyDescent="0.25">
      <c r="A69" s="39" t="s">
        <v>149</v>
      </c>
      <c r="B69" s="15" t="s">
        <v>21</v>
      </c>
      <c r="C69" s="15" t="s">
        <v>104</v>
      </c>
      <c r="D69" s="15" t="s">
        <v>8</v>
      </c>
      <c r="E69" s="25">
        <v>17370</v>
      </c>
      <c r="F69" s="25">
        <v>3621</v>
      </c>
      <c r="G69" s="25">
        <f>SUM(Taulukko115[[#This Row],[Maksetut käynnit museokohteittain]:[Ilmaiskäynnit museokohteittain]])</f>
        <v>20991</v>
      </c>
    </row>
    <row r="70" spans="1:7" x14ac:dyDescent="0.25">
      <c r="A70" s="15" t="s">
        <v>246</v>
      </c>
      <c r="B70" s="15" t="s">
        <v>21</v>
      </c>
      <c r="C70" s="15" t="s">
        <v>104</v>
      </c>
      <c r="D70" s="15" t="s">
        <v>8</v>
      </c>
      <c r="E70" s="25"/>
      <c r="F70" s="25"/>
      <c r="G70" s="25"/>
    </row>
    <row r="71" spans="1:7" x14ac:dyDescent="0.25">
      <c r="A71" s="39" t="s">
        <v>152</v>
      </c>
      <c r="B71" s="15" t="s">
        <v>65</v>
      </c>
      <c r="C71" s="15" t="s">
        <v>117</v>
      </c>
      <c r="D71" s="15" t="s">
        <v>8</v>
      </c>
      <c r="E71" s="25">
        <v>5144</v>
      </c>
      <c r="F71" s="25">
        <v>5691</v>
      </c>
      <c r="G71" s="25">
        <f>SUM(Taulukko115[[#This Row],[Maksetut käynnit museokohteittain]:[Ilmaiskäynnit museokohteittain]])</f>
        <v>10835</v>
      </c>
    </row>
    <row r="72" spans="1:7" x14ac:dyDescent="0.25">
      <c r="A72" s="39" t="s">
        <v>153</v>
      </c>
      <c r="B72" s="15" t="s">
        <v>65</v>
      </c>
      <c r="C72" s="15" t="s">
        <v>117</v>
      </c>
      <c r="D72" s="15" t="s">
        <v>8</v>
      </c>
      <c r="E72" s="25">
        <v>3640</v>
      </c>
      <c r="F72" s="25">
        <v>4137</v>
      </c>
      <c r="G72" s="25">
        <f>SUM(Taulukko115[[#This Row],[Maksetut käynnit museokohteittain]:[Ilmaiskäynnit museokohteittain]])</f>
        <v>7777</v>
      </c>
    </row>
    <row r="73" spans="1:7" x14ac:dyDescent="0.25">
      <c r="A73" s="39" t="s">
        <v>154</v>
      </c>
      <c r="B73" s="15" t="s">
        <v>65</v>
      </c>
      <c r="C73" s="15" t="s">
        <v>117</v>
      </c>
      <c r="D73" s="15" t="s">
        <v>8</v>
      </c>
      <c r="E73" s="25"/>
      <c r="F73" s="25">
        <v>6287</v>
      </c>
      <c r="G73" s="25">
        <f>SUM(Taulukko115[[#This Row],[Maksetut käynnit museokohteittain]:[Ilmaiskäynnit museokohteittain]])</f>
        <v>6287</v>
      </c>
    </row>
    <row r="74" spans="1:7" x14ac:dyDescent="0.25">
      <c r="A74" s="39" t="s">
        <v>221</v>
      </c>
      <c r="B74" s="15" t="s">
        <v>59</v>
      </c>
      <c r="C74" s="15" t="s">
        <v>104</v>
      </c>
      <c r="D74" s="15" t="s">
        <v>8</v>
      </c>
      <c r="E74" s="25"/>
      <c r="F74" s="25">
        <v>4155</v>
      </c>
      <c r="G74" s="25">
        <f>SUM(Taulukko115[[#This Row],[Maksetut käynnit museokohteittain]:[Ilmaiskäynnit museokohteittain]])</f>
        <v>4155</v>
      </c>
    </row>
    <row r="75" spans="1:7" x14ac:dyDescent="0.25">
      <c r="A75" s="39" t="s">
        <v>222</v>
      </c>
      <c r="B75" s="15" t="s">
        <v>59</v>
      </c>
      <c r="C75" s="15" t="s">
        <v>104</v>
      </c>
      <c r="D75" s="15" t="s">
        <v>8</v>
      </c>
      <c r="E75" s="25">
        <v>215</v>
      </c>
      <c r="F75" s="25">
        <v>4847</v>
      </c>
      <c r="G75" s="25">
        <f>SUM(Taulukko115[[#This Row],[Maksetut käynnit museokohteittain]:[Ilmaiskäynnit museokohteittain]])</f>
        <v>5062</v>
      </c>
    </row>
    <row r="76" spans="1:7" x14ac:dyDescent="0.25">
      <c r="A76" s="15" t="s">
        <v>214</v>
      </c>
      <c r="B76" s="15" t="s">
        <v>10</v>
      </c>
      <c r="C76" s="15" t="s">
        <v>104</v>
      </c>
      <c r="D76" s="15" t="s">
        <v>8</v>
      </c>
      <c r="E76" s="25">
        <v>22936</v>
      </c>
      <c r="F76" s="25">
        <v>3945</v>
      </c>
      <c r="G76" s="25">
        <f>SUM(Taulukko115[[#This Row],[Maksetut käynnit museokohteittain]:[Ilmaiskäynnit museokohteittain]])</f>
        <v>26881</v>
      </c>
    </row>
    <row r="77" spans="1:7" x14ac:dyDescent="0.25">
      <c r="A77" s="15" t="s">
        <v>208</v>
      </c>
      <c r="B77" s="15" t="s">
        <v>68</v>
      </c>
      <c r="C77" s="15" t="s">
        <v>110</v>
      </c>
      <c r="D77" s="15" t="s">
        <v>8</v>
      </c>
      <c r="E77" s="25">
        <v>783</v>
      </c>
      <c r="F77" s="25">
        <v>1019</v>
      </c>
      <c r="G77" s="25">
        <f>SUM(Taulukko115[[#This Row],[Maksetut käynnit museokohteittain]:[Ilmaiskäynnit museokohteittain]])</f>
        <v>1802</v>
      </c>
    </row>
    <row r="78" spans="1:7" x14ac:dyDescent="0.25">
      <c r="A78">
        <f>SUBTOTAL(103,Taulukko115[Museokohteet])</f>
        <v>67</v>
      </c>
      <c r="E78" s="8">
        <f>SUBTOTAL(109,Taulukko115[Maksetut käynnit museokohteittain])</f>
        <v>1425249</v>
      </c>
      <c r="F78" s="8">
        <f>SUBTOTAL(109,Taulukko115[Ilmaiskäynnit museokohteittain])</f>
        <v>704603</v>
      </c>
      <c r="G78" s="8">
        <f>SUBTOTAL(109,Taulukko115[Kaikki käynnit museokohteittain])</f>
        <v>2129852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B8160-9AF4-4A70-910F-1F149124B215}">
  <dimension ref="A1:G78"/>
  <sheetViews>
    <sheetView workbookViewId="0">
      <selection activeCell="A19" sqref="A19"/>
    </sheetView>
  </sheetViews>
  <sheetFormatPr defaultRowHeight="15" x14ac:dyDescent="0.25"/>
  <cols>
    <col min="1" max="1" width="57.28515625" bestFit="1" customWidth="1"/>
    <col min="2" max="2" width="20.28515625" bestFit="1" customWidth="1"/>
    <col min="3" max="3" width="26.42578125" bestFit="1" customWidth="1"/>
    <col min="4" max="4" width="26.140625" bestFit="1" customWidth="1"/>
    <col min="5" max="5" width="32" bestFit="1" customWidth="1"/>
    <col min="6" max="6" width="28.42578125" bestFit="1" customWidth="1"/>
    <col min="7" max="7" width="28.85546875" bestFit="1" customWidth="1"/>
  </cols>
  <sheetData>
    <row r="1" spans="1:7" ht="15.75" x14ac:dyDescent="0.25">
      <c r="A1" s="4" t="s">
        <v>241</v>
      </c>
    </row>
    <row r="2" spans="1:7" x14ac:dyDescent="0.25">
      <c r="A2" s="3" t="s">
        <v>72</v>
      </c>
    </row>
    <row r="3" spans="1:7" x14ac:dyDescent="0.25">
      <c r="A3" s="3" t="s">
        <v>73</v>
      </c>
    </row>
    <row r="4" spans="1:7" x14ac:dyDescent="0.25">
      <c r="A4" s="3" t="s">
        <v>243</v>
      </c>
    </row>
    <row r="5" spans="1:7" x14ac:dyDescent="0.25">
      <c r="A5" s="3" t="s">
        <v>242</v>
      </c>
    </row>
    <row r="7" spans="1:7" x14ac:dyDescent="0.25">
      <c r="A7" s="20" t="s">
        <v>122</v>
      </c>
    </row>
    <row r="8" spans="1:7" x14ac:dyDescent="0.25">
      <c r="A8" s="20" t="s">
        <v>123</v>
      </c>
    </row>
    <row r="9" spans="1:7" x14ac:dyDescent="0.25">
      <c r="A9" s="7" t="s">
        <v>185</v>
      </c>
    </row>
    <row r="10" spans="1:7" x14ac:dyDescent="0.25">
      <c r="A10" s="15" t="s">
        <v>2</v>
      </c>
      <c r="B10" s="15" t="s">
        <v>0</v>
      </c>
      <c r="C10" s="15" t="s">
        <v>101</v>
      </c>
      <c r="D10" s="15" t="s">
        <v>1</v>
      </c>
      <c r="E10" s="15" t="s">
        <v>76</v>
      </c>
      <c r="F10" s="15" t="s">
        <v>77</v>
      </c>
      <c r="G10" s="15" t="s">
        <v>69</v>
      </c>
    </row>
    <row r="11" spans="1:7" x14ac:dyDescent="0.25">
      <c r="A11" s="15" t="s">
        <v>3</v>
      </c>
      <c r="B11" s="15" t="s">
        <v>4</v>
      </c>
      <c r="C11" s="15" t="s">
        <v>102</v>
      </c>
      <c r="D11" s="15" t="s">
        <v>5</v>
      </c>
      <c r="E11" s="25">
        <v>36713</v>
      </c>
      <c r="F11" s="25">
        <v>5064</v>
      </c>
      <c r="G11" s="25">
        <v>41777</v>
      </c>
    </row>
    <row r="12" spans="1:7" x14ac:dyDescent="0.25">
      <c r="A12" s="15" t="s">
        <v>6</v>
      </c>
      <c r="B12" s="15" t="s">
        <v>7</v>
      </c>
      <c r="C12" s="15" t="s">
        <v>103</v>
      </c>
      <c r="D12" s="15" t="s">
        <v>8</v>
      </c>
      <c r="E12" s="25">
        <v>3085</v>
      </c>
      <c r="F12" s="25">
        <v>14552</v>
      </c>
      <c r="G12" s="25">
        <v>17637</v>
      </c>
    </row>
    <row r="13" spans="1:7" x14ac:dyDescent="0.25">
      <c r="A13" s="15" t="s">
        <v>216</v>
      </c>
      <c r="B13" s="15" t="s">
        <v>10</v>
      </c>
      <c r="C13" s="15" t="s">
        <v>104</v>
      </c>
      <c r="D13" s="15" t="s">
        <v>8</v>
      </c>
      <c r="E13" s="25"/>
      <c r="F13" s="25"/>
      <c r="G13" s="25"/>
    </row>
    <row r="14" spans="1:7" x14ac:dyDescent="0.25">
      <c r="A14" s="15" t="s">
        <v>244</v>
      </c>
      <c r="B14" s="15" t="s">
        <v>10</v>
      </c>
      <c r="C14" s="15" t="s">
        <v>104</v>
      </c>
      <c r="D14" s="15" t="s">
        <v>8</v>
      </c>
      <c r="E14" s="25">
        <v>81813</v>
      </c>
      <c r="F14" s="25">
        <v>19616</v>
      </c>
      <c r="G14" s="25">
        <v>101429</v>
      </c>
    </row>
    <row r="15" spans="1:7" x14ac:dyDescent="0.25">
      <c r="A15" s="15" t="s">
        <v>14</v>
      </c>
      <c r="B15" s="15" t="s">
        <v>10</v>
      </c>
      <c r="C15" s="15" t="s">
        <v>104</v>
      </c>
      <c r="D15" s="15" t="s">
        <v>8</v>
      </c>
      <c r="E15" s="25">
        <v>50147</v>
      </c>
      <c r="F15" s="25">
        <v>6540</v>
      </c>
      <c r="G15" s="25">
        <v>56687</v>
      </c>
    </row>
    <row r="16" spans="1:7" x14ac:dyDescent="0.25">
      <c r="A16" s="15" t="s">
        <v>16</v>
      </c>
      <c r="B16" s="15" t="s">
        <v>17</v>
      </c>
      <c r="C16" s="15" t="s">
        <v>104</v>
      </c>
      <c r="D16" s="15" t="s">
        <v>8</v>
      </c>
      <c r="E16" s="25">
        <v>38952</v>
      </c>
      <c r="F16" s="25">
        <v>22120</v>
      </c>
      <c r="G16" s="25">
        <v>61072</v>
      </c>
    </row>
    <row r="17" spans="1:7" x14ac:dyDescent="0.25">
      <c r="A17" s="15" t="s">
        <v>209</v>
      </c>
      <c r="B17" s="15" t="s">
        <v>10</v>
      </c>
      <c r="C17" s="15" t="s">
        <v>104</v>
      </c>
      <c r="D17" s="15" t="s">
        <v>8</v>
      </c>
      <c r="E17" s="25">
        <v>41582</v>
      </c>
      <c r="F17" s="25">
        <v>15815</v>
      </c>
      <c r="G17" s="25">
        <v>57397</v>
      </c>
    </row>
    <row r="18" spans="1:7" x14ac:dyDescent="0.25">
      <c r="A18" s="15" t="s">
        <v>130</v>
      </c>
      <c r="B18" s="15" t="s">
        <v>18</v>
      </c>
      <c r="C18" s="15" t="s">
        <v>105</v>
      </c>
      <c r="D18" s="15" t="s">
        <v>8</v>
      </c>
      <c r="E18" s="25">
        <v>1862</v>
      </c>
      <c r="F18" s="25">
        <v>1428</v>
      </c>
      <c r="G18" s="25">
        <v>3290</v>
      </c>
    </row>
    <row r="19" spans="1:7" x14ac:dyDescent="0.25">
      <c r="A19" s="15" t="s">
        <v>19</v>
      </c>
      <c r="B19" s="15" t="s">
        <v>15</v>
      </c>
      <c r="C19" s="15" t="s">
        <v>106</v>
      </c>
      <c r="D19" s="15" t="s">
        <v>5</v>
      </c>
      <c r="E19" s="25">
        <v>931</v>
      </c>
      <c r="F19" s="25">
        <v>89</v>
      </c>
      <c r="G19" s="25">
        <v>1020</v>
      </c>
    </row>
    <row r="20" spans="1:7" x14ac:dyDescent="0.25">
      <c r="A20" s="15" t="s">
        <v>131</v>
      </c>
      <c r="B20" s="15" t="s">
        <v>20</v>
      </c>
      <c r="C20" s="15" t="s">
        <v>104</v>
      </c>
      <c r="D20" s="15" t="s">
        <v>8</v>
      </c>
      <c r="E20" s="25">
        <v>2107</v>
      </c>
      <c r="F20" s="25">
        <v>2611</v>
      </c>
      <c r="G20" s="25">
        <v>4718</v>
      </c>
    </row>
    <row r="21" spans="1:7" x14ac:dyDescent="0.25">
      <c r="A21" s="15" t="s">
        <v>125</v>
      </c>
      <c r="B21" s="15" t="s">
        <v>13</v>
      </c>
      <c r="C21" s="15" t="s">
        <v>107</v>
      </c>
      <c r="D21" s="15" t="s">
        <v>8</v>
      </c>
      <c r="E21" s="25">
        <v>13813</v>
      </c>
      <c r="F21" s="25">
        <v>4280</v>
      </c>
      <c r="G21" s="25">
        <v>18093</v>
      </c>
    </row>
    <row r="22" spans="1:7" x14ac:dyDescent="0.25">
      <c r="A22" s="15" t="s">
        <v>124</v>
      </c>
      <c r="B22" s="15" t="s">
        <v>13</v>
      </c>
      <c r="C22" s="15" t="s">
        <v>107</v>
      </c>
      <c r="D22" s="15" t="s">
        <v>8</v>
      </c>
      <c r="E22" s="25">
        <v>11860</v>
      </c>
      <c r="F22" s="25">
        <v>873</v>
      </c>
      <c r="G22" s="25">
        <v>12733</v>
      </c>
    </row>
    <row r="23" spans="1:7" x14ac:dyDescent="0.25">
      <c r="A23" s="39" t="s">
        <v>132</v>
      </c>
      <c r="B23" s="15" t="s">
        <v>22</v>
      </c>
      <c r="C23" s="15" t="s">
        <v>108</v>
      </c>
      <c r="D23" s="15" t="s">
        <v>8</v>
      </c>
      <c r="E23" s="25"/>
      <c r="F23" s="25">
        <v>6761</v>
      </c>
      <c r="G23" s="25">
        <v>6761</v>
      </c>
    </row>
    <row r="24" spans="1:7" x14ac:dyDescent="0.25">
      <c r="A24" s="39" t="s">
        <v>236</v>
      </c>
      <c r="B24" s="15" t="s">
        <v>25</v>
      </c>
      <c r="C24" s="15" t="s">
        <v>109</v>
      </c>
      <c r="D24" s="15" t="s">
        <v>8</v>
      </c>
      <c r="E24" s="25">
        <v>6244</v>
      </c>
      <c r="F24" s="25">
        <v>4408</v>
      </c>
      <c r="G24" s="25">
        <v>10652</v>
      </c>
    </row>
    <row r="25" spans="1:7" x14ac:dyDescent="0.25">
      <c r="A25" s="39" t="s">
        <v>126</v>
      </c>
      <c r="B25" s="15" t="s">
        <v>9</v>
      </c>
      <c r="C25" s="15" t="s">
        <v>110</v>
      </c>
      <c r="D25" s="15" t="s">
        <v>8</v>
      </c>
      <c r="E25" s="25"/>
      <c r="F25" s="25">
        <v>3704</v>
      </c>
      <c r="G25" s="25">
        <v>3704</v>
      </c>
    </row>
    <row r="26" spans="1:7" x14ac:dyDescent="0.25">
      <c r="A26" s="39" t="s">
        <v>133</v>
      </c>
      <c r="B26" s="15" t="s">
        <v>9</v>
      </c>
      <c r="C26" s="15" t="s">
        <v>110</v>
      </c>
      <c r="D26" s="15" t="s">
        <v>8</v>
      </c>
      <c r="E26" s="25">
        <v>5365</v>
      </c>
      <c r="F26" s="25">
        <v>20414</v>
      </c>
      <c r="G26" s="25">
        <v>25779</v>
      </c>
    </row>
    <row r="27" spans="1:7" x14ac:dyDescent="0.25">
      <c r="A27" s="39" t="s">
        <v>194</v>
      </c>
      <c r="B27" s="15" t="s">
        <v>26</v>
      </c>
      <c r="C27" s="15" t="s">
        <v>104</v>
      </c>
      <c r="D27" s="15" t="s">
        <v>8</v>
      </c>
      <c r="E27" s="25">
        <v>4184</v>
      </c>
      <c r="F27" s="25">
        <v>3273</v>
      </c>
      <c r="G27" s="25">
        <v>7457</v>
      </c>
    </row>
    <row r="28" spans="1:7" x14ac:dyDescent="0.25">
      <c r="A28" s="15" t="s">
        <v>224</v>
      </c>
      <c r="B28" s="15" t="s">
        <v>27</v>
      </c>
      <c r="C28" s="15" t="s">
        <v>111</v>
      </c>
      <c r="D28" s="15" t="s">
        <v>5</v>
      </c>
      <c r="E28" s="25"/>
      <c r="F28" s="25">
        <v>11301</v>
      </c>
      <c r="G28" s="25">
        <v>11301</v>
      </c>
    </row>
    <row r="29" spans="1:7" x14ac:dyDescent="0.25">
      <c r="A29" s="15" t="s">
        <v>30</v>
      </c>
      <c r="B29" s="15" t="s">
        <v>29</v>
      </c>
      <c r="C29" s="15" t="s">
        <v>112</v>
      </c>
      <c r="D29" s="15" t="s">
        <v>8</v>
      </c>
      <c r="E29" s="25"/>
      <c r="F29" s="25">
        <v>7433</v>
      </c>
      <c r="G29" s="25">
        <v>7433</v>
      </c>
    </row>
    <row r="30" spans="1:7" x14ac:dyDescent="0.25">
      <c r="A30" s="39" t="s">
        <v>127</v>
      </c>
      <c r="B30" s="15" t="s">
        <v>10</v>
      </c>
      <c r="C30" s="15" t="s">
        <v>104</v>
      </c>
      <c r="D30" s="15" t="s">
        <v>8</v>
      </c>
      <c r="E30" s="25">
        <v>160256</v>
      </c>
      <c r="F30" s="25">
        <v>24117</v>
      </c>
      <c r="G30" s="25">
        <v>184373</v>
      </c>
    </row>
    <row r="31" spans="1:7" x14ac:dyDescent="0.25">
      <c r="A31" s="39" t="s">
        <v>128</v>
      </c>
      <c r="B31" s="15" t="s">
        <v>10</v>
      </c>
      <c r="C31" s="15" t="s">
        <v>104</v>
      </c>
      <c r="D31" s="15" t="s">
        <v>8</v>
      </c>
      <c r="E31" s="25"/>
      <c r="F31" s="25"/>
      <c r="G31" s="25"/>
    </row>
    <row r="32" spans="1:7" x14ac:dyDescent="0.25">
      <c r="A32" s="39" t="s">
        <v>129</v>
      </c>
      <c r="B32" s="15" t="s">
        <v>10</v>
      </c>
      <c r="C32" s="15" t="s">
        <v>104</v>
      </c>
      <c r="D32" s="15" t="s">
        <v>8</v>
      </c>
      <c r="E32" s="25">
        <v>17519</v>
      </c>
      <c r="F32" s="25">
        <v>4199</v>
      </c>
      <c r="G32" s="25">
        <v>21718</v>
      </c>
    </row>
    <row r="33" spans="1:7" x14ac:dyDescent="0.25">
      <c r="A33" s="39" t="s">
        <v>195</v>
      </c>
      <c r="B33" s="15" t="s">
        <v>31</v>
      </c>
      <c r="C33" s="15" t="s">
        <v>103</v>
      </c>
      <c r="D33" s="15" t="s">
        <v>8</v>
      </c>
      <c r="E33" s="25"/>
      <c r="F33" s="25">
        <v>9015</v>
      </c>
      <c r="G33" s="25">
        <v>9015</v>
      </c>
    </row>
    <row r="34" spans="1:7" x14ac:dyDescent="0.25">
      <c r="A34" s="39" t="s">
        <v>196</v>
      </c>
      <c r="B34" s="15" t="s">
        <v>32</v>
      </c>
      <c r="C34" s="15" t="s">
        <v>104</v>
      </c>
      <c r="D34" s="15" t="s">
        <v>5</v>
      </c>
      <c r="E34" s="25">
        <v>3986</v>
      </c>
      <c r="F34" s="25">
        <v>7255</v>
      </c>
      <c r="G34" s="25">
        <v>11241</v>
      </c>
    </row>
    <row r="35" spans="1:7" x14ac:dyDescent="0.25">
      <c r="A35" s="15" t="s">
        <v>95</v>
      </c>
      <c r="B35" s="15" t="s">
        <v>96</v>
      </c>
      <c r="C35" s="15" t="s">
        <v>106</v>
      </c>
      <c r="D35" s="15" t="s">
        <v>8</v>
      </c>
      <c r="E35" s="25">
        <v>12853</v>
      </c>
      <c r="F35" s="25">
        <v>3717</v>
      </c>
      <c r="G35" s="25">
        <v>16570</v>
      </c>
    </row>
    <row r="36" spans="1:7" x14ac:dyDescent="0.25">
      <c r="A36" s="15" t="s">
        <v>34</v>
      </c>
      <c r="B36" s="15" t="s">
        <v>33</v>
      </c>
      <c r="C36" s="15" t="s">
        <v>113</v>
      </c>
      <c r="D36" s="15" t="s">
        <v>8</v>
      </c>
      <c r="E36" s="25">
        <v>14370</v>
      </c>
      <c r="F36" s="25">
        <v>4961</v>
      </c>
      <c r="G36" s="25">
        <v>19331</v>
      </c>
    </row>
    <row r="37" spans="1:7" x14ac:dyDescent="0.25">
      <c r="A37" s="39" t="s">
        <v>230</v>
      </c>
      <c r="B37" s="15" t="s">
        <v>35</v>
      </c>
      <c r="C37" s="15" t="s">
        <v>105</v>
      </c>
      <c r="D37" s="15" t="s">
        <v>8</v>
      </c>
      <c r="E37" s="25"/>
      <c r="F37" s="25"/>
      <c r="G37" s="25"/>
    </row>
    <row r="38" spans="1:7" x14ac:dyDescent="0.25">
      <c r="A38" s="39" t="s">
        <v>135</v>
      </c>
      <c r="B38" s="15" t="s">
        <v>39</v>
      </c>
      <c r="C38" s="15" t="s">
        <v>108</v>
      </c>
      <c r="D38" s="15" t="s">
        <v>8</v>
      </c>
      <c r="E38" s="25">
        <v>7612</v>
      </c>
      <c r="F38" s="25">
        <v>1977</v>
      </c>
      <c r="G38" s="25">
        <v>9589</v>
      </c>
    </row>
    <row r="39" spans="1:7" x14ac:dyDescent="0.25">
      <c r="A39" s="39" t="s">
        <v>136</v>
      </c>
      <c r="B39" s="15" t="s">
        <v>39</v>
      </c>
      <c r="C39" s="15" t="s">
        <v>108</v>
      </c>
      <c r="D39" s="15" t="s">
        <v>8</v>
      </c>
      <c r="E39" s="25"/>
      <c r="F39" s="25">
        <v>10721</v>
      </c>
      <c r="G39" s="25">
        <v>10721</v>
      </c>
    </row>
    <row r="40" spans="1:7" x14ac:dyDescent="0.25">
      <c r="A40" s="39" t="s">
        <v>137</v>
      </c>
      <c r="B40" s="15" t="s">
        <v>40</v>
      </c>
      <c r="C40" s="15" t="s">
        <v>114</v>
      </c>
      <c r="D40" s="15" t="s">
        <v>8</v>
      </c>
      <c r="E40" s="25"/>
      <c r="F40" s="25">
        <v>7518</v>
      </c>
      <c r="G40" s="25">
        <v>7518</v>
      </c>
    </row>
    <row r="41" spans="1:7" x14ac:dyDescent="0.25">
      <c r="A41" s="15" t="s">
        <v>42</v>
      </c>
      <c r="B41" s="15" t="s">
        <v>41</v>
      </c>
      <c r="C41" s="15" t="s">
        <v>115</v>
      </c>
      <c r="D41" s="15" t="s">
        <v>11</v>
      </c>
      <c r="E41" s="25">
        <v>965</v>
      </c>
      <c r="F41" s="25">
        <v>437</v>
      </c>
      <c r="G41" s="25">
        <v>1402</v>
      </c>
    </row>
    <row r="42" spans="1:7" x14ac:dyDescent="0.25">
      <c r="A42" s="39" t="s">
        <v>139</v>
      </c>
      <c r="B42" s="15" t="s">
        <v>23</v>
      </c>
      <c r="C42" s="15" t="s">
        <v>119</v>
      </c>
      <c r="D42" s="15" t="s">
        <v>8</v>
      </c>
      <c r="E42" s="25">
        <v>2571</v>
      </c>
      <c r="F42" s="25">
        <v>2752</v>
      </c>
      <c r="G42" s="25">
        <v>5323</v>
      </c>
    </row>
    <row r="43" spans="1:7" x14ac:dyDescent="0.25">
      <c r="A43" s="39" t="s">
        <v>199</v>
      </c>
      <c r="B43" s="15" t="s">
        <v>43</v>
      </c>
      <c r="C43" s="15" t="s">
        <v>114</v>
      </c>
      <c r="D43" s="15" t="s">
        <v>8</v>
      </c>
      <c r="E43" s="25">
        <v>1164</v>
      </c>
      <c r="F43" s="25">
        <v>1883</v>
      </c>
      <c r="G43" s="25">
        <v>3047</v>
      </c>
    </row>
    <row r="44" spans="1:7" x14ac:dyDescent="0.25">
      <c r="A44" s="39" t="s">
        <v>140</v>
      </c>
      <c r="B44" s="15" t="s">
        <v>43</v>
      </c>
      <c r="C44" s="15" t="s">
        <v>114</v>
      </c>
      <c r="D44" s="15" t="s">
        <v>8</v>
      </c>
      <c r="E44" s="25"/>
      <c r="F44" s="25"/>
      <c r="G44" s="25"/>
    </row>
    <row r="45" spans="1:7" x14ac:dyDescent="0.25">
      <c r="A45" s="39" t="s">
        <v>218</v>
      </c>
      <c r="B45" s="15" t="s">
        <v>43</v>
      </c>
      <c r="C45" s="15" t="s">
        <v>114</v>
      </c>
      <c r="D45" s="15" t="s">
        <v>8</v>
      </c>
      <c r="E45" s="25"/>
      <c r="F45" s="25">
        <v>1730</v>
      </c>
      <c r="G45" s="25">
        <v>1730</v>
      </c>
    </row>
    <row r="46" spans="1:7" x14ac:dyDescent="0.25">
      <c r="A46" s="15" t="s">
        <v>225</v>
      </c>
      <c r="B46" s="15" t="s">
        <v>226</v>
      </c>
      <c r="C46" s="15" t="s">
        <v>105</v>
      </c>
      <c r="D46" s="15" t="s">
        <v>8</v>
      </c>
      <c r="E46" s="25">
        <v>1351</v>
      </c>
      <c r="F46" s="25">
        <v>1783</v>
      </c>
      <c r="G46" s="25">
        <v>3134</v>
      </c>
    </row>
    <row r="47" spans="1:7" x14ac:dyDescent="0.25">
      <c r="A47" s="39" t="s">
        <v>231</v>
      </c>
      <c r="B47" s="15" t="s">
        <v>45</v>
      </c>
      <c r="C47" s="15" t="s">
        <v>116</v>
      </c>
      <c r="D47" s="15" t="s">
        <v>8</v>
      </c>
      <c r="E47" s="25">
        <v>18431</v>
      </c>
      <c r="F47" s="25">
        <v>12678</v>
      </c>
      <c r="G47" s="25">
        <v>31109</v>
      </c>
    </row>
    <row r="48" spans="1:7" x14ac:dyDescent="0.25">
      <c r="A48" s="39" t="s">
        <v>141</v>
      </c>
      <c r="B48" s="15" t="s">
        <v>46</v>
      </c>
      <c r="C48" s="15" t="s">
        <v>109</v>
      </c>
      <c r="D48" s="15" t="s">
        <v>8</v>
      </c>
      <c r="E48" s="25">
        <v>5658</v>
      </c>
      <c r="F48" s="25">
        <v>1504</v>
      </c>
      <c r="G48" s="25">
        <v>7162</v>
      </c>
    </row>
    <row r="49" spans="1:7" x14ac:dyDescent="0.25">
      <c r="A49" s="15" t="s">
        <v>201</v>
      </c>
      <c r="B49" s="15" t="s">
        <v>47</v>
      </c>
      <c r="C49" s="15" t="s">
        <v>118</v>
      </c>
      <c r="D49" s="15" t="s">
        <v>5</v>
      </c>
      <c r="E49" s="25">
        <v>4437</v>
      </c>
      <c r="F49" s="25">
        <v>3766</v>
      </c>
      <c r="G49" s="25">
        <v>8203</v>
      </c>
    </row>
    <row r="50" spans="1:7" x14ac:dyDescent="0.25">
      <c r="A50" s="39" t="s">
        <v>142</v>
      </c>
      <c r="B50" s="15" t="s">
        <v>48</v>
      </c>
      <c r="C50" s="15" t="s">
        <v>115</v>
      </c>
      <c r="D50" s="15" t="s">
        <v>8</v>
      </c>
      <c r="E50" s="25"/>
      <c r="F50" s="25">
        <v>2046</v>
      </c>
      <c r="G50" s="25">
        <v>2046</v>
      </c>
    </row>
    <row r="51" spans="1:7" x14ac:dyDescent="0.25">
      <c r="A51" s="39" t="s">
        <v>202</v>
      </c>
      <c r="B51" s="15" t="s">
        <v>48</v>
      </c>
      <c r="C51" s="15" t="s">
        <v>115</v>
      </c>
      <c r="D51" s="15" t="s">
        <v>8</v>
      </c>
      <c r="E51" s="25">
        <v>4135</v>
      </c>
      <c r="F51" s="25">
        <v>4969</v>
      </c>
      <c r="G51" s="25">
        <v>9104</v>
      </c>
    </row>
    <row r="52" spans="1:7" x14ac:dyDescent="0.25">
      <c r="A52" s="15" t="s">
        <v>49</v>
      </c>
      <c r="B52" s="15" t="s">
        <v>50</v>
      </c>
      <c r="C52" s="15" t="s">
        <v>102</v>
      </c>
      <c r="D52" s="15" t="s">
        <v>8</v>
      </c>
      <c r="E52" s="25"/>
      <c r="F52" s="25">
        <v>1661</v>
      </c>
      <c r="G52" s="25">
        <v>1661</v>
      </c>
    </row>
    <row r="53" spans="1:7" x14ac:dyDescent="0.25">
      <c r="A53" s="39" t="s">
        <v>237</v>
      </c>
      <c r="B53" s="15" t="s">
        <v>41</v>
      </c>
      <c r="C53" s="15" t="s">
        <v>115</v>
      </c>
      <c r="D53" s="15" t="s">
        <v>8</v>
      </c>
      <c r="E53" s="25">
        <v>4813</v>
      </c>
      <c r="F53" s="25">
        <v>5356</v>
      </c>
      <c r="G53" s="25">
        <v>10169</v>
      </c>
    </row>
    <row r="54" spans="1:7" x14ac:dyDescent="0.25">
      <c r="A54" s="15" t="s">
        <v>245</v>
      </c>
      <c r="B54" s="15" t="s">
        <v>10</v>
      </c>
      <c r="C54" s="15" t="s">
        <v>104</v>
      </c>
      <c r="D54" s="15" t="s">
        <v>8</v>
      </c>
      <c r="E54" s="25">
        <v>258</v>
      </c>
      <c r="F54" s="25">
        <v>3335</v>
      </c>
      <c r="G54" s="25">
        <v>3593</v>
      </c>
    </row>
    <row r="55" spans="1:7" x14ac:dyDescent="0.25">
      <c r="A55" s="39" t="s">
        <v>143</v>
      </c>
      <c r="B55" s="15" t="s">
        <v>52</v>
      </c>
      <c r="C55" s="15" t="s">
        <v>107</v>
      </c>
      <c r="D55" s="15" t="s">
        <v>8</v>
      </c>
      <c r="E55" s="25">
        <v>3602</v>
      </c>
      <c r="F55" s="25">
        <v>2443</v>
      </c>
      <c r="G55" s="25">
        <v>6045</v>
      </c>
    </row>
    <row r="56" spans="1:7" x14ac:dyDescent="0.25">
      <c r="A56" s="15" t="s">
        <v>54</v>
      </c>
      <c r="B56" s="15" t="s">
        <v>37</v>
      </c>
      <c r="C56" s="15" t="s">
        <v>103</v>
      </c>
      <c r="D56" s="15" t="s">
        <v>8</v>
      </c>
      <c r="E56" s="25">
        <v>7878</v>
      </c>
      <c r="F56" s="25">
        <v>43921</v>
      </c>
      <c r="G56" s="25">
        <v>51799</v>
      </c>
    </row>
    <row r="57" spans="1:7" x14ac:dyDescent="0.25">
      <c r="A57" s="39" t="s">
        <v>232</v>
      </c>
      <c r="B57" s="15" t="s">
        <v>55</v>
      </c>
      <c r="C57" s="15" t="s">
        <v>102</v>
      </c>
      <c r="D57" s="15" t="s">
        <v>8</v>
      </c>
      <c r="E57" s="25">
        <v>13983</v>
      </c>
      <c r="F57" s="25">
        <v>3859</v>
      </c>
      <c r="G57" s="25">
        <v>17842</v>
      </c>
    </row>
    <row r="58" spans="1:7" x14ac:dyDescent="0.25">
      <c r="A58" s="15" t="s">
        <v>57</v>
      </c>
      <c r="B58" s="15" t="s">
        <v>15</v>
      </c>
      <c r="C58" s="15" t="s">
        <v>106</v>
      </c>
      <c r="D58" s="15" t="s">
        <v>8</v>
      </c>
      <c r="E58" s="25">
        <v>17114</v>
      </c>
      <c r="F58" s="25">
        <v>2717</v>
      </c>
      <c r="G58" s="25">
        <v>19831</v>
      </c>
    </row>
    <row r="59" spans="1:7" x14ac:dyDescent="0.25">
      <c r="A59" s="39" t="s">
        <v>144</v>
      </c>
      <c r="B59" s="15" t="s">
        <v>58</v>
      </c>
      <c r="C59" s="15" t="s">
        <v>106</v>
      </c>
      <c r="D59" s="15" t="s">
        <v>8</v>
      </c>
      <c r="E59" s="25">
        <v>5272</v>
      </c>
      <c r="F59" s="25">
        <v>119910</v>
      </c>
      <c r="G59" s="25">
        <v>125182</v>
      </c>
    </row>
    <row r="60" spans="1:7" x14ac:dyDescent="0.25">
      <c r="A60" s="39" t="s">
        <v>238</v>
      </c>
      <c r="B60" s="15" t="s">
        <v>10</v>
      </c>
      <c r="C60" s="15" t="s">
        <v>104</v>
      </c>
      <c r="D60" s="15" t="s">
        <v>12</v>
      </c>
      <c r="E60" s="25">
        <v>46435</v>
      </c>
      <c r="F60" s="25">
        <v>5559</v>
      </c>
      <c r="G60" s="25">
        <v>51994</v>
      </c>
    </row>
    <row r="61" spans="1:7" x14ac:dyDescent="0.25">
      <c r="A61" s="39" t="s">
        <v>239</v>
      </c>
      <c r="B61" s="15" t="s">
        <v>10</v>
      </c>
      <c r="C61" s="15" t="s">
        <v>104</v>
      </c>
      <c r="D61" s="15" t="s">
        <v>12</v>
      </c>
      <c r="E61" s="25">
        <v>5104</v>
      </c>
      <c r="F61" s="25">
        <v>1368</v>
      </c>
      <c r="G61" s="25">
        <v>6472</v>
      </c>
    </row>
    <row r="62" spans="1:7" x14ac:dyDescent="0.25">
      <c r="A62" s="15" t="s">
        <v>61</v>
      </c>
      <c r="B62" s="15" t="s">
        <v>62</v>
      </c>
      <c r="C62" s="15" t="s">
        <v>103</v>
      </c>
      <c r="D62" s="15" t="s">
        <v>8</v>
      </c>
      <c r="E62" s="25">
        <v>11331</v>
      </c>
      <c r="F62" s="25">
        <v>1051</v>
      </c>
      <c r="G62" s="25">
        <v>12382</v>
      </c>
    </row>
    <row r="63" spans="1:7" x14ac:dyDescent="0.25">
      <c r="A63" s="15" t="s">
        <v>97</v>
      </c>
      <c r="B63" s="15" t="s">
        <v>10</v>
      </c>
      <c r="C63" s="15" t="s">
        <v>104</v>
      </c>
      <c r="D63" s="15" t="s">
        <v>8</v>
      </c>
      <c r="E63" s="25"/>
      <c r="F63" s="25">
        <v>3431</v>
      </c>
      <c r="G63" s="25">
        <v>3431</v>
      </c>
    </row>
    <row r="64" spans="1:7" x14ac:dyDescent="0.25">
      <c r="A64" s="15" t="s">
        <v>206</v>
      </c>
      <c r="B64" s="15" t="s">
        <v>38</v>
      </c>
      <c r="C64" s="15" t="s">
        <v>113</v>
      </c>
      <c r="D64" s="15" t="s">
        <v>8</v>
      </c>
      <c r="E64" s="25">
        <v>2671</v>
      </c>
      <c r="F64" s="25">
        <v>1746</v>
      </c>
      <c r="G64" s="25">
        <v>4417</v>
      </c>
    </row>
    <row r="65" spans="1:7" x14ac:dyDescent="0.25">
      <c r="A65" s="39" t="s">
        <v>210</v>
      </c>
      <c r="B65" s="15" t="s">
        <v>15</v>
      </c>
      <c r="C65" s="15" t="s">
        <v>106</v>
      </c>
      <c r="D65" s="15" t="s">
        <v>8</v>
      </c>
      <c r="E65" s="25">
        <v>34381</v>
      </c>
      <c r="F65" s="25">
        <v>4678</v>
      </c>
      <c r="G65" s="25">
        <v>39059</v>
      </c>
    </row>
    <row r="66" spans="1:7" x14ac:dyDescent="0.25">
      <c r="A66" s="15" t="s">
        <v>247</v>
      </c>
      <c r="B66" s="15" t="s">
        <v>15</v>
      </c>
      <c r="C66" s="15" t="s">
        <v>106</v>
      </c>
      <c r="D66" s="15" t="s">
        <v>8</v>
      </c>
      <c r="E66" s="25">
        <v>25196</v>
      </c>
      <c r="F66" s="25">
        <v>7571</v>
      </c>
      <c r="G66" s="25">
        <v>32767</v>
      </c>
    </row>
    <row r="67" spans="1:7" x14ac:dyDescent="0.25">
      <c r="A67" s="39" t="s">
        <v>148</v>
      </c>
      <c r="B67" s="15" t="s">
        <v>4</v>
      </c>
      <c r="C67" s="15" t="s">
        <v>102</v>
      </c>
      <c r="D67" s="15" t="s">
        <v>8</v>
      </c>
      <c r="E67" s="25">
        <v>36307</v>
      </c>
      <c r="F67" s="25">
        <v>10376</v>
      </c>
      <c r="G67" s="25">
        <v>46683</v>
      </c>
    </row>
    <row r="68" spans="1:7" x14ac:dyDescent="0.25">
      <c r="A68" s="15" t="s">
        <v>63</v>
      </c>
      <c r="B68" s="15" t="s">
        <v>4</v>
      </c>
      <c r="C68" s="15" t="s">
        <v>102</v>
      </c>
      <c r="D68" s="15" t="s">
        <v>8</v>
      </c>
      <c r="E68" s="25">
        <v>35581</v>
      </c>
      <c r="F68" s="25">
        <v>7091</v>
      </c>
      <c r="G68" s="25">
        <v>42672</v>
      </c>
    </row>
    <row r="69" spans="1:7" x14ac:dyDescent="0.25">
      <c r="A69" s="39" t="s">
        <v>149</v>
      </c>
      <c r="B69" s="15" t="s">
        <v>21</v>
      </c>
      <c r="C69" s="15" t="s">
        <v>104</v>
      </c>
      <c r="D69" s="15" t="s">
        <v>8</v>
      </c>
      <c r="E69" s="25">
        <v>8172</v>
      </c>
      <c r="F69" s="25">
        <v>1514</v>
      </c>
      <c r="G69" s="25">
        <v>9686</v>
      </c>
    </row>
    <row r="70" spans="1:7" x14ac:dyDescent="0.25">
      <c r="A70" s="15" t="s">
        <v>246</v>
      </c>
      <c r="B70" s="15" t="s">
        <v>21</v>
      </c>
      <c r="C70" s="15" t="s">
        <v>104</v>
      </c>
      <c r="D70" s="15" t="s">
        <v>8</v>
      </c>
      <c r="E70" s="25"/>
      <c r="F70" s="25"/>
      <c r="G70" s="25"/>
    </row>
    <row r="71" spans="1:7" x14ac:dyDescent="0.25">
      <c r="A71" s="39" t="s">
        <v>152</v>
      </c>
      <c r="B71" s="15" t="s">
        <v>65</v>
      </c>
      <c r="C71" s="15" t="s">
        <v>117</v>
      </c>
      <c r="D71" s="15" t="s">
        <v>8</v>
      </c>
      <c r="E71" s="25">
        <v>9712</v>
      </c>
      <c r="F71" s="25">
        <v>4823</v>
      </c>
      <c r="G71" s="25">
        <v>14535</v>
      </c>
    </row>
    <row r="72" spans="1:7" x14ac:dyDescent="0.25">
      <c r="A72" s="39" t="s">
        <v>153</v>
      </c>
      <c r="B72" s="15" t="s">
        <v>65</v>
      </c>
      <c r="C72" s="15" t="s">
        <v>117</v>
      </c>
      <c r="D72" s="15" t="s">
        <v>8</v>
      </c>
      <c r="E72" s="25">
        <v>3713</v>
      </c>
      <c r="F72" s="25">
        <v>1536</v>
      </c>
      <c r="G72" s="25">
        <v>5249</v>
      </c>
    </row>
    <row r="73" spans="1:7" x14ac:dyDescent="0.25">
      <c r="A73" s="39" t="s">
        <v>154</v>
      </c>
      <c r="B73" s="15" t="s">
        <v>65</v>
      </c>
      <c r="C73" s="15" t="s">
        <v>117</v>
      </c>
      <c r="D73" s="15" t="s">
        <v>8</v>
      </c>
      <c r="E73" s="25"/>
      <c r="F73" s="25">
        <v>4183</v>
      </c>
      <c r="G73" s="25">
        <v>4183</v>
      </c>
    </row>
    <row r="74" spans="1:7" x14ac:dyDescent="0.25">
      <c r="A74" s="39" t="s">
        <v>221</v>
      </c>
      <c r="B74" s="15" t="s">
        <v>59</v>
      </c>
      <c r="C74" s="15" t="s">
        <v>104</v>
      </c>
      <c r="D74" s="15" t="s">
        <v>8</v>
      </c>
      <c r="E74" s="25"/>
      <c r="F74" s="25">
        <v>1341</v>
      </c>
      <c r="G74" s="25">
        <v>1341</v>
      </c>
    </row>
    <row r="75" spans="1:7" x14ac:dyDescent="0.25">
      <c r="A75" s="39" t="s">
        <v>222</v>
      </c>
      <c r="B75" s="15" t="s">
        <v>59</v>
      </c>
      <c r="C75" s="15" t="s">
        <v>104</v>
      </c>
      <c r="D75" s="15" t="s">
        <v>8</v>
      </c>
      <c r="E75" s="25"/>
      <c r="F75" s="25">
        <v>4110</v>
      </c>
      <c r="G75" s="25">
        <v>4110</v>
      </c>
    </row>
    <row r="76" spans="1:7" x14ac:dyDescent="0.25">
      <c r="A76" s="15" t="s">
        <v>214</v>
      </c>
      <c r="B76" s="15" t="s">
        <v>10</v>
      </c>
      <c r="C76" s="15" t="s">
        <v>104</v>
      </c>
      <c r="D76" s="15" t="s">
        <v>8</v>
      </c>
      <c r="E76" s="25"/>
      <c r="F76" s="25"/>
      <c r="G76" s="25"/>
    </row>
    <row r="77" spans="1:7" x14ac:dyDescent="0.25">
      <c r="A77" s="15" t="s">
        <v>208</v>
      </c>
      <c r="B77" s="15" t="s">
        <v>68</v>
      </c>
      <c r="C77" s="15" t="s">
        <v>110</v>
      </c>
      <c r="D77" s="15" t="s">
        <v>8</v>
      </c>
      <c r="E77" s="25">
        <v>777</v>
      </c>
      <c r="F77" s="25">
        <v>1081</v>
      </c>
      <c r="G77" s="25">
        <v>1858</v>
      </c>
    </row>
    <row r="78" spans="1:7" x14ac:dyDescent="0.25">
      <c r="A78" s="15">
        <f>SUBTOTAL(103,Taulukko17[Museokohteet])</f>
        <v>67</v>
      </c>
      <c r="B78" s="15"/>
      <c r="C78" s="15"/>
      <c r="D78" s="15"/>
      <c r="E78" s="25">
        <f>SUBTOTAL(109,Taulukko17[Maksetut käynnit museokohteittain])</f>
        <v>826266</v>
      </c>
      <c r="F78" s="25">
        <f>SUBTOTAL(109,Taulukko17[Ilmaiskäynnit museokohteittain])</f>
        <v>501971</v>
      </c>
      <c r="G78" s="25">
        <f>SUBTOTAL(109,Taulukko17[Kaikki käynnit museokohteittain])</f>
        <v>1328237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B2B12-D415-472D-8E3B-146CDF6917D1}">
  <dimension ref="A1:G77"/>
  <sheetViews>
    <sheetView workbookViewId="0">
      <selection activeCell="A17" sqref="A17"/>
    </sheetView>
  </sheetViews>
  <sheetFormatPr defaultRowHeight="15" x14ac:dyDescent="0.25"/>
  <cols>
    <col min="1" max="1" width="57.28515625" bestFit="1" customWidth="1"/>
    <col min="2" max="2" width="20.28515625" bestFit="1" customWidth="1"/>
    <col min="3" max="3" width="26.42578125" bestFit="1" customWidth="1"/>
    <col min="4" max="4" width="26.140625" bestFit="1" customWidth="1"/>
    <col min="5" max="5" width="32" bestFit="1" customWidth="1"/>
    <col min="6" max="7" width="28.42578125" bestFit="1" customWidth="1"/>
  </cols>
  <sheetData>
    <row r="1" spans="1:7" ht="15.75" x14ac:dyDescent="0.25">
      <c r="A1" s="4" t="s">
        <v>234</v>
      </c>
    </row>
    <row r="2" spans="1:7" x14ac:dyDescent="0.25">
      <c r="A2" s="3" t="s">
        <v>72</v>
      </c>
    </row>
    <row r="3" spans="1:7" x14ac:dyDescent="0.25">
      <c r="A3" s="3" t="s">
        <v>73</v>
      </c>
    </row>
    <row r="4" spans="1:7" x14ac:dyDescent="0.25">
      <c r="A4" s="3" t="s">
        <v>235</v>
      </c>
    </row>
    <row r="5" spans="1:7" x14ac:dyDescent="0.25">
      <c r="A5" s="3" t="s">
        <v>240</v>
      </c>
    </row>
    <row r="7" spans="1:7" x14ac:dyDescent="0.25">
      <c r="A7" s="20" t="s">
        <v>122</v>
      </c>
    </row>
    <row r="8" spans="1:7" x14ac:dyDescent="0.25">
      <c r="A8" s="20" t="s">
        <v>123</v>
      </c>
    </row>
    <row r="9" spans="1:7" x14ac:dyDescent="0.25">
      <c r="A9" s="7" t="s">
        <v>185</v>
      </c>
    </row>
    <row r="10" spans="1:7" x14ac:dyDescent="0.25">
      <c r="A10" s="35" t="s">
        <v>2</v>
      </c>
      <c r="B10" s="35" t="s">
        <v>0</v>
      </c>
      <c r="C10" s="35" t="s">
        <v>101</v>
      </c>
      <c r="D10" s="35" t="s">
        <v>1</v>
      </c>
      <c r="E10" s="35" t="s">
        <v>76</v>
      </c>
      <c r="F10" s="35" t="s">
        <v>77</v>
      </c>
      <c r="G10" s="35" t="s">
        <v>69</v>
      </c>
    </row>
    <row r="11" spans="1:7" x14ac:dyDescent="0.25">
      <c r="A11" s="15" t="s">
        <v>3</v>
      </c>
      <c r="B11" s="15" t="s">
        <v>4</v>
      </c>
      <c r="C11" s="15" t="s">
        <v>102</v>
      </c>
      <c r="D11" s="15" t="s">
        <v>5</v>
      </c>
      <c r="E11" s="25">
        <v>28734</v>
      </c>
      <c r="F11" s="25">
        <v>2878</v>
      </c>
      <c r="G11" s="25">
        <v>31612</v>
      </c>
    </row>
    <row r="12" spans="1:7" x14ac:dyDescent="0.25">
      <c r="A12" s="15" t="s">
        <v>6</v>
      </c>
      <c r="B12" s="15" t="s">
        <v>7</v>
      </c>
      <c r="C12" s="15" t="s">
        <v>103</v>
      </c>
      <c r="D12" s="15" t="s">
        <v>8</v>
      </c>
      <c r="E12" s="25">
        <v>2821</v>
      </c>
      <c r="F12" s="25">
        <v>7939</v>
      </c>
      <c r="G12" s="25">
        <v>10760</v>
      </c>
    </row>
    <row r="13" spans="1:7" x14ac:dyDescent="0.25">
      <c r="A13" s="15" t="s">
        <v>216</v>
      </c>
      <c r="B13" s="15" t="s">
        <v>10</v>
      </c>
      <c r="C13" s="15" t="s">
        <v>104</v>
      </c>
      <c r="D13" s="15" t="s">
        <v>8</v>
      </c>
      <c r="E13" s="25"/>
      <c r="F13" s="25"/>
      <c r="G13" s="25"/>
    </row>
    <row r="14" spans="1:7" x14ac:dyDescent="0.25">
      <c r="A14" s="15" t="s">
        <v>217</v>
      </c>
      <c r="B14" s="15" t="s">
        <v>10</v>
      </c>
      <c r="C14" s="15" t="s">
        <v>104</v>
      </c>
      <c r="D14" s="15" t="s">
        <v>8</v>
      </c>
      <c r="E14" s="25">
        <v>129474</v>
      </c>
      <c r="F14" s="25">
        <v>28151</v>
      </c>
      <c r="G14" s="25">
        <v>157625</v>
      </c>
    </row>
    <row r="15" spans="1:7" x14ac:dyDescent="0.25">
      <c r="A15" s="15" t="s">
        <v>14</v>
      </c>
      <c r="B15" s="15" t="s">
        <v>10</v>
      </c>
      <c r="C15" s="15" t="s">
        <v>104</v>
      </c>
      <c r="D15" s="15" t="s">
        <v>8</v>
      </c>
      <c r="E15" s="25">
        <v>66866</v>
      </c>
      <c r="F15" s="25">
        <v>7401</v>
      </c>
      <c r="G15" s="25">
        <v>74267</v>
      </c>
    </row>
    <row r="16" spans="1:7" x14ac:dyDescent="0.25">
      <c r="A16" s="15" t="s">
        <v>16</v>
      </c>
      <c r="B16" s="15" t="s">
        <v>17</v>
      </c>
      <c r="C16" s="15" t="s">
        <v>104</v>
      </c>
      <c r="D16" s="15" t="s">
        <v>8</v>
      </c>
      <c r="E16" s="25">
        <v>44730</v>
      </c>
      <c r="F16" s="25">
        <v>40274</v>
      </c>
      <c r="G16" s="25">
        <v>85004</v>
      </c>
    </row>
    <row r="17" spans="1:7" x14ac:dyDescent="0.25">
      <c r="A17" s="15" t="s">
        <v>209</v>
      </c>
      <c r="B17" s="15" t="s">
        <v>10</v>
      </c>
      <c r="C17" s="15" t="s">
        <v>104</v>
      </c>
      <c r="D17" s="15" t="s">
        <v>8</v>
      </c>
      <c r="E17" s="25">
        <v>63241</v>
      </c>
      <c r="F17" s="25">
        <v>20800</v>
      </c>
      <c r="G17" s="25">
        <v>84041</v>
      </c>
    </row>
    <row r="18" spans="1:7" x14ac:dyDescent="0.25">
      <c r="A18" s="15" t="s">
        <v>130</v>
      </c>
      <c r="B18" s="15" t="s">
        <v>18</v>
      </c>
      <c r="C18" s="15" t="s">
        <v>105</v>
      </c>
      <c r="D18" s="15" t="s">
        <v>8</v>
      </c>
      <c r="E18" s="25">
        <v>1639</v>
      </c>
      <c r="F18" s="25">
        <v>654</v>
      </c>
      <c r="G18" s="25">
        <v>2293</v>
      </c>
    </row>
    <row r="19" spans="1:7" x14ac:dyDescent="0.25">
      <c r="A19" s="15" t="s">
        <v>19</v>
      </c>
      <c r="B19" s="15" t="s">
        <v>15</v>
      </c>
      <c r="C19" s="15" t="s">
        <v>106</v>
      </c>
      <c r="D19" s="15" t="s">
        <v>5</v>
      </c>
      <c r="E19" s="25">
        <v>1418</v>
      </c>
      <c r="F19" s="25">
        <v>125</v>
      </c>
      <c r="G19" s="25">
        <v>1543</v>
      </c>
    </row>
    <row r="20" spans="1:7" x14ac:dyDescent="0.25">
      <c r="A20" s="15" t="s">
        <v>131</v>
      </c>
      <c r="B20" s="15" t="s">
        <v>20</v>
      </c>
      <c r="C20" s="15" t="s">
        <v>104</v>
      </c>
      <c r="D20" s="15" t="s">
        <v>8</v>
      </c>
      <c r="E20" s="25">
        <v>3309</v>
      </c>
      <c r="F20" s="25">
        <v>3135</v>
      </c>
      <c r="G20" s="25">
        <v>6444</v>
      </c>
    </row>
    <row r="21" spans="1:7" x14ac:dyDescent="0.25">
      <c r="A21" s="15" t="s">
        <v>125</v>
      </c>
      <c r="B21" s="15" t="s">
        <v>13</v>
      </c>
      <c r="C21" s="15" t="s">
        <v>107</v>
      </c>
      <c r="D21" s="15" t="s">
        <v>8</v>
      </c>
      <c r="E21" s="25">
        <v>9895</v>
      </c>
      <c r="F21" s="25">
        <v>3776</v>
      </c>
      <c r="G21" s="25">
        <v>13671</v>
      </c>
    </row>
    <row r="22" spans="1:7" x14ac:dyDescent="0.25">
      <c r="A22" s="15" t="s">
        <v>124</v>
      </c>
      <c r="B22" s="15" t="s">
        <v>13</v>
      </c>
      <c r="C22" s="15" t="s">
        <v>107</v>
      </c>
      <c r="D22" s="15" t="s">
        <v>8</v>
      </c>
      <c r="E22" s="25">
        <v>9110</v>
      </c>
      <c r="F22" s="25">
        <v>900</v>
      </c>
      <c r="G22" s="25">
        <v>10010</v>
      </c>
    </row>
    <row r="23" spans="1:7" x14ac:dyDescent="0.25">
      <c r="A23" s="15" t="s">
        <v>132</v>
      </c>
      <c r="B23" s="15" t="s">
        <v>22</v>
      </c>
      <c r="C23" s="15" t="s">
        <v>108</v>
      </c>
      <c r="D23" s="15" t="s">
        <v>8</v>
      </c>
      <c r="E23" s="25"/>
      <c r="F23" s="25">
        <v>7423</v>
      </c>
      <c r="G23" s="25">
        <v>7423</v>
      </c>
    </row>
    <row r="24" spans="1:7" x14ac:dyDescent="0.25">
      <c r="A24" s="15" t="s">
        <v>236</v>
      </c>
      <c r="B24" s="15" t="s">
        <v>25</v>
      </c>
      <c r="C24" s="15" t="s">
        <v>109</v>
      </c>
      <c r="D24" s="15" t="s">
        <v>8</v>
      </c>
      <c r="E24" s="25">
        <v>6181</v>
      </c>
      <c r="F24" s="25">
        <v>3421</v>
      </c>
      <c r="G24" s="25">
        <v>9602</v>
      </c>
    </row>
    <row r="25" spans="1:7" x14ac:dyDescent="0.25">
      <c r="A25" s="15" t="s">
        <v>126</v>
      </c>
      <c r="B25" s="15" t="s">
        <v>9</v>
      </c>
      <c r="C25" s="15" t="s">
        <v>110</v>
      </c>
      <c r="D25" s="15" t="s">
        <v>8</v>
      </c>
      <c r="E25" s="25"/>
      <c r="F25" s="25">
        <v>2692</v>
      </c>
      <c r="G25" s="25">
        <v>2692</v>
      </c>
    </row>
    <row r="26" spans="1:7" x14ac:dyDescent="0.25">
      <c r="A26" s="15" t="s">
        <v>133</v>
      </c>
      <c r="B26" s="15" t="s">
        <v>9</v>
      </c>
      <c r="C26" s="15" t="s">
        <v>110</v>
      </c>
      <c r="D26" s="15" t="s">
        <v>8</v>
      </c>
      <c r="E26" s="25">
        <v>4111</v>
      </c>
      <c r="F26" s="25">
        <v>15474</v>
      </c>
      <c r="G26" s="25">
        <v>19585</v>
      </c>
    </row>
    <row r="27" spans="1:7" x14ac:dyDescent="0.25">
      <c r="A27" s="15" t="s">
        <v>194</v>
      </c>
      <c r="B27" s="15" t="s">
        <v>26</v>
      </c>
      <c r="C27" s="15" t="s">
        <v>104</v>
      </c>
      <c r="D27" s="15" t="s">
        <v>8</v>
      </c>
      <c r="E27" s="25">
        <v>4328</v>
      </c>
      <c r="F27" s="25">
        <v>2773</v>
      </c>
      <c r="G27" s="25">
        <v>7101</v>
      </c>
    </row>
    <row r="28" spans="1:7" x14ac:dyDescent="0.25">
      <c r="A28" s="15" t="s">
        <v>224</v>
      </c>
      <c r="B28" s="15" t="s">
        <v>27</v>
      </c>
      <c r="C28" s="15" t="s">
        <v>111</v>
      </c>
      <c r="D28" s="15" t="s">
        <v>5</v>
      </c>
      <c r="E28" s="25">
        <v>83</v>
      </c>
      <c r="F28" s="25">
        <v>13797</v>
      </c>
      <c r="G28" s="25">
        <v>13880</v>
      </c>
    </row>
    <row r="29" spans="1:7" x14ac:dyDescent="0.25">
      <c r="A29" s="15" t="s">
        <v>30</v>
      </c>
      <c r="B29" s="15" t="s">
        <v>29</v>
      </c>
      <c r="C29" s="15" t="s">
        <v>112</v>
      </c>
      <c r="D29" s="15" t="s">
        <v>8</v>
      </c>
      <c r="E29" s="25"/>
      <c r="F29" s="25">
        <v>5391</v>
      </c>
      <c r="G29" s="25">
        <v>5391</v>
      </c>
    </row>
    <row r="30" spans="1:7" x14ac:dyDescent="0.25">
      <c r="A30" s="15" t="s">
        <v>127</v>
      </c>
      <c r="B30" s="15" t="s">
        <v>10</v>
      </c>
      <c r="C30" s="15" t="s">
        <v>104</v>
      </c>
      <c r="D30" s="15" t="s">
        <v>8</v>
      </c>
      <c r="E30" s="25">
        <v>168645</v>
      </c>
      <c r="F30" s="25">
        <v>41118</v>
      </c>
      <c r="G30" s="25">
        <v>209763</v>
      </c>
    </row>
    <row r="31" spans="1:7" x14ac:dyDescent="0.25">
      <c r="A31" s="15" t="s">
        <v>128</v>
      </c>
      <c r="B31" s="15" t="s">
        <v>10</v>
      </c>
      <c r="C31" s="15" t="s">
        <v>104</v>
      </c>
      <c r="D31" s="15" t="s">
        <v>8</v>
      </c>
      <c r="E31" s="25">
        <v>114981</v>
      </c>
      <c r="F31" s="25">
        <v>47520</v>
      </c>
      <c r="G31" s="25">
        <v>162501</v>
      </c>
    </row>
    <row r="32" spans="1:7" x14ac:dyDescent="0.25">
      <c r="A32" s="15" t="s">
        <v>129</v>
      </c>
      <c r="B32" s="15" t="s">
        <v>10</v>
      </c>
      <c r="C32" s="15" t="s">
        <v>104</v>
      </c>
      <c r="D32" s="15" t="s">
        <v>8</v>
      </c>
      <c r="E32" s="25">
        <v>40718</v>
      </c>
      <c r="F32" s="25">
        <v>11340</v>
      </c>
      <c r="G32" s="25">
        <v>52058</v>
      </c>
    </row>
    <row r="33" spans="1:7" x14ac:dyDescent="0.25">
      <c r="A33" s="15" t="s">
        <v>195</v>
      </c>
      <c r="B33" s="15" t="s">
        <v>31</v>
      </c>
      <c r="C33" s="15" t="s">
        <v>103</v>
      </c>
      <c r="D33" s="15" t="s">
        <v>8</v>
      </c>
      <c r="E33" s="25"/>
      <c r="F33" s="25">
        <v>5662</v>
      </c>
      <c r="G33" s="25">
        <v>5662</v>
      </c>
    </row>
    <row r="34" spans="1:7" x14ac:dyDescent="0.25">
      <c r="A34" s="15" t="s">
        <v>196</v>
      </c>
      <c r="B34" s="15" t="s">
        <v>32</v>
      </c>
      <c r="C34" s="15" t="s">
        <v>104</v>
      </c>
      <c r="D34" s="15" t="s">
        <v>5</v>
      </c>
      <c r="E34" s="25">
        <v>7236</v>
      </c>
      <c r="F34" s="25">
        <v>6840</v>
      </c>
      <c r="G34" s="25">
        <v>14076</v>
      </c>
    </row>
    <row r="35" spans="1:7" x14ac:dyDescent="0.25">
      <c r="A35" s="15" t="s">
        <v>95</v>
      </c>
      <c r="B35" s="15" t="s">
        <v>96</v>
      </c>
      <c r="C35" s="15" t="s">
        <v>106</v>
      </c>
      <c r="D35" s="15" t="s">
        <v>8</v>
      </c>
      <c r="E35" s="25">
        <v>3601</v>
      </c>
      <c r="F35" s="25">
        <v>2743</v>
      </c>
      <c r="G35" s="25">
        <v>6344</v>
      </c>
    </row>
    <row r="36" spans="1:7" x14ac:dyDescent="0.25">
      <c r="A36" s="15" t="s">
        <v>34</v>
      </c>
      <c r="B36" s="15" t="s">
        <v>33</v>
      </c>
      <c r="C36" s="15" t="s">
        <v>113</v>
      </c>
      <c r="D36" s="15" t="s">
        <v>8</v>
      </c>
      <c r="E36" s="25">
        <v>6463</v>
      </c>
      <c r="F36" s="25">
        <v>3739</v>
      </c>
      <c r="G36" s="25">
        <v>10202</v>
      </c>
    </row>
    <row r="37" spans="1:7" x14ac:dyDescent="0.25">
      <c r="A37" s="15" t="s">
        <v>230</v>
      </c>
      <c r="B37" s="15" t="s">
        <v>35</v>
      </c>
      <c r="C37" s="15" t="s">
        <v>105</v>
      </c>
      <c r="D37" s="15" t="s">
        <v>8</v>
      </c>
      <c r="E37" s="25"/>
      <c r="F37" s="25"/>
      <c r="G37" s="25"/>
    </row>
    <row r="38" spans="1:7" x14ac:dyDescent="0.25">
      <c r="A38" s="15" t="s">
        <v>135</v>
      </c>
      <c r="B38" s="15" t="s">
        <v>39</v>
      </c>
      <c r="C38" s="15" t="s">
        <v>108</v>
      </c>
      <c r="D38" s="15" t="s">
        <v>8</v>
      </c>
      <c r="E38" s="25">
        <v>6561</v>
      </c>
      <c r="F38" s="25">
        <v>4320</v>
      </c>
      <c r="G38" s="25">
        <v>10881</v>
      </c>
    </row>
    <row r="39" spans="1:7" x14ac:dyDescent="0.25">
      <c r="A39" s="15" t="s">
        <v>136</v>
      </c>
      <c r="B39" s="15" t="s">
        <v>39</v>
      </c>
      <c r="C39" s="15" t="s">
        <v>108</v>
      </c>
      <c r="D39" s="15" t="s">
        <v>8</v>
      </c>
      <c r="E39" s="25"/>
      <c r="F39" s="25"/>
      <c r="G39" s="25"/>
    </row>
    <row r="40" spans="1:7" x14ac:dyDescent="0.25">
      <c r="A40" s="15" t="s">
        <v>137</v>
      </c>
      <c r="B40" s="15" t="s">
        <v>40</v>
      </c>
      <c r="C40" s="15" t="s">
        <v>114</v>
      </c>
      <c r="D40" s="15" t="s">
        <v>8</v>
      </c>
      <c r="E40" s="25"/>
      <c r="F40" s="25">
        <v>6050</v>
      </c>
      <c r="G40" s="25">
        <v>6050</v>
      </c>
    </row>
    <row r="41" spans="1:7" x14ac:dyDescent="0.25">
      <c r="A41" s="15" t="s">
        <v>42</v>
      </c>
      <c r="B41" s="15" t="s">
        <v>41</v>
      </c>
      <c r="C41" s="15" t="s">
        <v>115</v>
      </c>
      <c r="D41" s="15" t="s">
        <v>11</v>
      </c>
      <c r="E41" s="25">
        <v>701</v>
      </c>
      <c r="F41" s="25">
        <v>773</v>
      </c>
      <c r="G41" s="25">
        <v>1474</v>
      </c>
    </row>
    <row r="42" spans="1:7" x14ac:dyDescent="0.25">
      <c r="A42" s="15" t="s">
        <v>139</v>
      </c>
      <c r="B42" s="15" t="s">
        <v>23</v>
      </c>
      <c r="C42" s="15" t="s">
        <v>119</v>
      </c>
      <c r="D42" s="15" t="s">
        <v>8</v>
      </c>
      <c r="E42" s="25">
        <v>1475</v>
      </c>
      <c r="F42" s="25">
        <v>1674</v>
      </c>
      <c r="G42" s="25">
        <v>3149</v>
      </c>
    </row>
    <row r="43" spans="1:7" x14ac:dyDescent="0.25">
      <c r="A43" s="15" t="s">
        <v>199</v>
      </c>
      <c r="B43" s="15" t="s">
        <v>43</v>
      </c>
      <c r="C43" s="15" t="s">
        <v>114</v>
      </c>
      <c r="D43" s="15" t="s">
        <v>8</v>
      </c>
      <c r="E43" s="25">
        <v>976</v>
      </c>
      <c r="F43" s="25">
        <v>494</v>
      </c>
      <c r="G43" s="25">
        <v>1470</v>
      </c>
    </row>
    <row r="44" spans="1:7" x14ac:dyDescent="0.25">
      <c r="A44" s="15" t="s">
        <v>140</v>
      </c>
      <c r="B44" s="15" t="s">
        <v>43</v>
      </c>
      <c r="C44" s="15" t="s">
        <v>114</v>
      </c>
      <c r="D44" s="15" t="s">
        <v>8</v>
      </c>
      <c r="E44" s="25"/>
      <c r="F44" s="25"/>
      <c r="G44" s="25"/>
    </row>
    <row r="45" spans="1:7" x14ac:dyDescent="0.25">
      <c r="A45" s="15" t="s">
        <v>218</v>
      </c>
      <c r="B45" s="15" t="s">
        <v>43</v>
      </c>
      <c r="C45" s="15" t="s">
        <v>114</v>
      </c>
      <c r="D45" s="15" t="s">
        <v>8</v>
      </c>
      <c r="E45" s="25"/>
      <c r="F45" s="25">
        <v>1120</v>
      </c>
      <c r="G45" s="25">
        <v>1120</v>
      </c>
    </row>
    <row r="46" spans="1:7" x14ac:dyDescent="0.25">
      <c r="A46" s="15" t="s">
        <v>225</v>
      </c>
      <c r="B46" s="15" t="s">
        <v>226</v>
      </c>
      <c r="C46" s="15" t="s">
        <v>105</v>
      </c>
      <c r="D46" s="15" t="s">
        <v>8</v>
      </c>
      <c r="E46" s="25">
        <v>785</v>
      </c>
      <c r="F46" s="25">
        <v>1201</v>
      </c>
      <c r="G46" s="25">
        <v>1986</v>
      </c>
    </row>
    <row r="47" spans="1:7" x14ac:dyDescent="0.25">
      <c r="A47" s="15" t="s">
        <v>231</v>
      </c>
      <c r="B47" s="15" t="s">
        <v>45</v>
      </c>
      <c r="C47" s="15" t="s">
        <v>116</v>
      </c>
      <c r="D47" s="15" t="s">
        <v>8</v>
      </c>
      <c r="E47" s="25">
        <v>16408</v>
      </c>
      <c r="F47" s="25">
        <v>9215</v>
      </c>
      <c r="G47" s="25">
        <v>25623</v>
      </c>
    </row>
    <row r="48" spans="1:7" x14ac:dyDescent="0.25">
      <c r="A48" s="15" t="s">
        <v>141</v>
      </c>
      <c r="B48" s="15" t="s">
        <v>46</v>
      </c>
      <c r="C48" s="15" t="s">
        <v>109</v>
      </c>
      <c r="D48" s="15" t="s">
        <v>8</v>
      </c>
      <c r="E48" s="25">
        <v>5991</v>
      </c>
      <c r="F48" s="25">
        <v>480</v>
      </c>
      <c r="G48" s="25">
        <v>6471</v>
      </c>
    </row>
    <row r="49" spans="1:7" x14ac:dyDescent="0.25">
      <c r="A49" s="15" t="s">
        <v>201</v>
      </c>
      <c r="B49" s="15" t="s">
        <v>47</v>
      </c>
      <c r="C49" s="15" t="s">
        <v>118</v>
      </c>
      <c r="D49" s="15" t="s">
        <v>5</v>
      </c>
      <c r="E49" s="25">
        <v>9754</v>
      </c>
      <c r="F49" s="25">
        <v>3337</v>
      </c>
      <c r="G49" s="25">
        <v>13091</v>
      </c>
    </row>
    <row r="50" spans="1:7" x14ac:dyDescent="0.25">
      <c r="A50" s="15" t="s">
        <v>142</v>
      </c>
      <c r="B50" s="15" t="s">
        <v>48</v>
      </c>
      <c r="C50" s="15" t="s">
        <v>115</v>
      </c>
      <c r="D50" s="15" t="s">
        <v>8</v>
      </c>
      <c r="E50" s="25"/>
      <c r="F50" s="25">
        <v>2889</v>
      </c>
      <c r="G50" s="25">
        <v>2889</v>
      </c>
    </row>
    <row r="51" spans="1:7" x14ac:dyDescent="0.25">
      <c r="A51" s="15" t="s">
        <v>202</v>
      </c>
      <c r="B51" s="15" t="s">
        <v>48</v>
      </c>
      <c r="C51" s="15" t="s">
        <v>115</v>
      </c>
      <c r="D51" s="15" t="s">
        <v>8</v>
      </c>
      <c r="E51" s="25">
        <v>5259</v>
      </c>
      <c r="F51" s="25">
        <v>5714</v>
      </c>
      <c r="G51" s="25">
        <v>10973</v>
      </c>
    </row>
    <row r="52" spans="1:7" x14ac:dyDescent="0.25">
      <c r="A52" s="15" t="s">
        <v>49</v>
      </c>
      <c r="B52" s="15" t="s">
        <v>50</v>
      </c>
      <c r="C52" s="15" t="s">
        <v>102</v>
      </c>
      <c r="D52" s="15" t="s">
        <v>8</v>
      </c>
      <c r="E52" s="25"/>
      <c r="F52" s="25">
        <v>2751</v>
      </c>
      <c r="G52" s="25">
        <v>2751</v>
      </c>
    </row>
    <row r="53" spans="1:7" x14ac:dyDescent="0.25">
      <c r="A53" s="15" t="s">
        <v>237</v>
      </c>
      <c r="B53" s="15" t="s">
        <v>41</v>
      </c>
      <c r="C53" s="15" t="s">
        <v>115</v>
      </c>
      <c r="D53" s="15" t="s">
        <v>8</v>
      </c>
      <c r="E53" s="25">
        <v>4121</v>
      </c>
      <c r="F53" s="25">
        <v>5677</v>
      </c>
      <c r="G53" s="25">
        <v>9798</v>
      </c>
    </row>
    <row r="54" spans="1:7" x14ac:dyDescent="0.25">
      <c r="A54" s="15" t="s">
        <v>143</v>
      </c>
      <c r="B54" s="15" t="s">
        <v>52</v>
      </c>
      <c r="C54" s="15" t="s">
        <v>107</v>
      </c>
      <c r="D54" s="15" t="s">
        <v>8</v>
      </c>
      <c r="E54" s="25">
        <v>3652</v>
      </c>
      <c r="F54" s="25">
        <v>2690</v>
      </c>
      <c r="G54" s="25">
        <v>6342</v>
      </c>
    </row>
    <row r="55" spans="1:7" x14ac:dyDescent="0.25">
      <c r="A55" s="15" t="s">
        <v>54</v>
      </c>
      <c r="B55" s="15" t="s">
        <v>37</v>
      </c>
      <c r="C55" s="15" t="s">
        <v>103</v>
      </c>
      <c r="D55" s="15" t="s">
        <v>8</v>
      </c>
      <c r="E55" s="25">
        <v>8380</v>
      </c>
      <c r="F55" s="25">
        <v>18711</v>
      </c>
      <c r="G55" s="25">
        <v>27091</v>
      </c>
    </row>
    <row r="56" spans="1:7" x14ac:dyDescent="0.25">
      <c r="A56" s="15" t="s">
        <v>232</v>
      </c>
      <c r="B56" s="15" t="s">
        <v>55</v>
      </c>
      <c r="C56" s="15" t="s">
        <v>102</v>
      </c>
      <c r="D56" s="15" t="s">
        <v>8</v>
      </c>
      <c r="E56" s="25">
        <v>3379</v>
      </c>
      <c r="F56" s="25">
        <v>5340</v>
      </c>
      <c r="G56" s="25">
        <v>8719</v>
      </c>
    </row>
    <row r="57" spans="1:7" x14ac:dyDescent="0.25">
      <c r="A57" s="15" t="s">
        <v>57</v>
      </c>
      <c r="B57" s="15" t="s">
        <v>15</v>
      </c>
      <c r="C57" s="15" t="s">
        <v>106</v>
      </c>
      <c r="D57" s="15" t="s">
        <v>8</v>
      </c>
      <c r="E57" s="25">
        <v>19806</v>
      </c>
      <c r="F57" s="25">
        <v>4603</v>
      </c>
      <c r="G57" s="25">
        <v>24409</v>
      </c>
    </row>
    <row r="58" spans="1:7" x14ac:dyDescent="0.25">
      <c r="A58" s="15" t="s">
        <v>144</v>
      </c>
      <c r="B58" s="15" t="s">
        <v>58</v>
      </c>
      <c r="C58" s="15" t="s">
        <v>106</v>
      </c>
      <c r="D58" s="15" t="s">
        <v>8</v>
      </c>
      <c r="E58" s="25">
        <v>33321</v>
      </c>
      <c r="F58" s="25">
        <v>6655</v>
      </c>
      <c r="G58" s="25">
        <v>39976</v>
      </c>
    </row>
    <row r="59" spans="1:7" x14ac:dyDescent="0.25">
      <c r="A59" s="15" t="s">
        <v>238</v>
      </c>
      <c r="B59" s="15" t="s">
        <v>10</v>
      </c>
      <c r="C59" s="15" t="s">
        <v>104</v>
      </c>
      <c r="D59" s="15" t="s">
        <v>12</v>
      </c>
      <c r="E59" s="25">
        <v>24410</v>
      </c>
      <c r="F59" s="25">
        <v>2363</v>
      </c>
      <c r="G59" s="25">
        <v>26773</v>
      </c>
    </row>
    <row r="60" spans="1:7" x14ac:dyDescent="0.25">
      <c r="A60" s="15" t="s">
        <v>239</v>
      </c>
      <c r="B60" s="15" t="s">
        <v>10</v>
      </c>
      <c r="C60" s="15" t="s">
        <v>104</v>
      </c>
      <c r="D60" s="15" t="s">
        <v>12</v>
      </c>
      <c r="E60" s="25">
        <v>37192</v>
      </c>
      <c r="F60" s="25">
        <v>6766</v>
      </c>
      <c r="G60" s="25">
        <v>43958</v>
      </c>
    </row>
    <row r="61" spans="1:7" x14ac:dyDescent="0.25">
      <c r="A61" s="15" t="s">
        <v>61</v>
      </c>
      <c r="B61" s="15" t="s">
        <v>62</v>
      </c>
      <c r="C61" s="15" t="s">
        <v>103</v>
      </c>
      <c r="D61" s="15" t="s">
        <v>8</v>
      </c>
      <c r="E61" s="25">
        <v>7985</v>
      </c>
      <c r="F61" s="25">
        <v>1017</v>
      </c>
      <c r="G61" s="25">
        <v>9002</v>
      </c>
    </row>
    <row r="62" spans="1:7" x14ac:dyDescent="0.25">
      <c r="A62" s="15" t="s">
        <v>97</v>
      </c>
      <c r="B62" s="15" t="s">
        <v>10</v>
      </c>
      <c r="C62" s="15" t="s">
        <v>104</v>
      </c>
      <c r="D62" s="15" t="s">
        <v>8</v>
      </c>
      <c r="E62" s="25"/>
      <c r="F62" s="25">
        <v>3848</v>
      </c>
      <c r="G62" s="25">
        <v>3848</v>
      </c>
    </row>
    <row r="63" spans="1:7" x14ac:dyDescent="0.25">
      <c r="A63" s="15" t="s">
        <v>206</v>
      </c>
      <c r="B63" s="15" t="s">
        <v>38</v>
      </c>
      <c r="C63" s="15" t="s">
        <v>113</v>
      </c>
      <c r="D63" s="15" t="s">
        <v>8</v>
      </c>
      <c r="E63" s="25">
        <v>1987</v>
      </c>
      <c r="F63" s="25">
        <v>1277</v>
      </c>
      <c r="G63" s="25">
        <v>3264</v>
      </c>
    </row>
    <row r="64" spans="1:7" x14ac:dyDescent="0.25">
      <c r="A64" s="15" t="s">
        <v>210</v>
      </c>
      <c r="B64" s="15" t="s">
        <v>15</v>
      </c>
      <c r="C64" s="15" t="s">
        <v>106</v>
      </c>
      <c r="D64" s="15" t="s">
        <v>8</v>
      </c>
      <c r="E64" s="25">
        <v>38635</v>
      </c>
      <c r="F64" s="25">
        <v>6362</v>
      </c>
      <c r="G64" s="25">
        <v>44997</v>
      </c>
    </row>
    <row r="65" spans="1:7" x14ac:dyDescent="0.25">
      <c r="A65" s="15" t="s">
        <v>203</v>
      </c>
      <c r="B65" s="15" t="s">
        <v>15</v>
      </c>
      <c r="C65" s="15" t="s">
        <v>106</v>
      </c>
      <c r="D65" s="15" t="s">
        <v>8</v>
      </c>
      <c r="E65" s="25">
        <v>24368</v>
      </c>
      <c r="F65" s="25">
        <v>9017</v>
      </c>
      <c r="G65" s="25">
        <v>33385</v>
      </c>
    </row>
    <row r="66" spans="1:7" x14ac:dyDescent="0.25">
      <c r="A66" s="15" t="s">
        <v>148</v>
      </c>
      <c r="B66" s="15" t="s">
        <v>4</v>
      </c>
      <c r="C66" s="15" t="s">
        <v>102</v>
      </c>
      <c r="D66" s="15" t="s">
        <v>8</v>
      </c>
      <c r="E66" s="25">
        <v>18537</v>
      </c>
      <c r="F66" s="25">
        <v>6939</v>
      </c>
      <c r="G66" s="25">
        <v>25476</v>
      </c>
    </row>
    <row r="67" spans="1:7" x14ac:dyDescent="0.25">
      <c r="A67" s="15" t="s">
        <v>63</v>
      </c>
      <c r="B67" s="15" t="s">
        <v>4</v>
      </c>
      <c r="C67" s="15" t="s">
        <v>102</v>
      </c>
      <c r="D67" s="15" t="s">
        <v>8</v>
      </c>
      <c r="E67" s="25">
        <v>27854</v>
      </c>
      <c r="F67" s="25">
        <v>6784</v>
      </c>
      <c r="G67" s="25">
        <v>34638</v>
      </c>
    </row>
    <row r="68" spans="1:7" x14ac:dyDescent="0.25">
      <c r="A68" s="15" t="s">
        <v>149</v>
      </c>
      <c r="B68" s="15" t="s">
        <v>21</v>
      </c>
      <c r="C68" s="15" t="s">
        <v>104</v>
      </c>
      <c r="D68" s="15" t="s">
        <v>8</v>
      </c>
      <c r="E68" s="25">
        <v>15454</v>
      </c>
      <c r="F68" s="25">
        <v>3616</v>
      </c>
      <c r="G68" s="25">
        <v>19070</v>
      </c>
    </row>
    <row r="69" spans="1:7" x14ac:dyDescent="0.25">
      <c r="A69" s="15" t="s">
        <v>150</v>
      </c>
      <c r="B69" s="15" t="s">
        <v>21</v>
      </c>
      <c r="C69" s="15" t="s">
        <v>104</v>
      </c>
      <c r="D69" s="15" t="s">
        <v>8</v>
      </c>
      <c r="E69" s="25"/>
      <c r="F69" s="25"/>
      <c r="G69" s="25"/>
    </row>
    <row r="70" spans="1:7" x14ac:dyDescent="0.25">
      <c r="A70" s="15" t="s">
        <v>152</v>
      </c>
      <c r="B70" s="15" t="s">
        <v>65</v>
      </c>
      <c r="C70" s="15" t="s">
        <v>117</v>
      </c>
      <c r="D70" s="15" t="s">
        <v>8</v>
      </c>
      <c r="E70" s="25">
        <v>3213</v>
      </c>
      <c r="F70" s="25">
        <v>3777</v>
      </c>
      <c r="G70" s="25">
        <v>6990</v>
      </c>
    </row>
    <row r="71" spans="1:7" x14ac:dyDescent="0.25">
      <c r="A71" s="15" t="s">
        <v>153</v>
      </c>
      <c r="B71" s="15" t="s">
        <v>65</v>
      </c>
      <c r="C71" s="15" t="s">
        <v>117</v>
      </c>
      <c r="D71" s="15" t="s">
        <v>8</v>
      </c>
      <c r="E71" s="25">
        <v>1883</v>
      </c>
      <c r="F71" s="25">
        <v>1346</v>
      </c>
      <c r="G71" s="25">
        <v>3229</v>
      </c>
    </row>
    <row r="72" spans="1:7" x14ac:dyDescent="0.25">
      <c r="A72" s="15" t="s">
        <v>154</v>
      </c>
      <c r="B72" s="15" t="s">
        <v>65</v>
      </c>
      <c r="C72" s="15" t="s">
        <v>117</v>
      </c>
      <c r="D72" s="15" t="s">
        <v>8</v>
      </c>
      <c r="E72" s="25"/>
      <c r="F72" s="25">
        <v>1595</v>
      </c>
      <c r="G72" s="25">
        <v>1595</v>
      </c>
    </row>
    <row r="73" spans="1:7" x14ac:dyDescent="0.25">
      <c r="A73" s="15" t="s">
        <v>221</v>
      </c>
      <c r="B73" s="15" t="s">
        <v>59</v>
      </c>
      <c r="C73" s="15" t="s">
        <v>104</v>
      </c>
      <c r="D73" s="15" t="s">
        <v>8</v>
      </c>
      <c r="E73" s="25"/>
      <c r="F73" s="25">
        <v>2352</v>
      </c>
      <c r="G73" s="25">
        <v>2352</v>
      </c>
    </row>
    <row r="74" spans="1:7" x14ac:dyDescent="0.25">
      <c r="A74" s="15" t="s">
        <v>222</v>
      </c>
      <c r="B74" s="15" t="s">
        <v>59</v>
      </c>
      <c r="C74" s="15" t="s">
        <v>104</v>
      </c>
      <c r="D74" s="15" t="s">
        <v>8</v>
      </c>
      <c r="E74" s="25"/>
      <c r="F74" s="25">
        <v>8146</v>
      </c>
      <c r="G74" s="25">
        <v>8146</v>
      </c>
    </row>
    <row r="75" spans="1:7" x14ac:dyDescent="0.25">
      <c r="A75" s="15" t="s">
        <v>214</v>
      </c>
      <c r="B75" s="15" t="s">
        <v>10</v>
      </c>
      <c r="C75" s="15" t="s">
        <v>104</v>
      </c>
      <c r="D75" s="15" t="s">
        <v>8</v>
      </c>
      <c r="E75" s="25">
        <v>17689</v>
      </c>
      <c r="F75" s="25">
        <v>2362</v>
      </c>
      <c r="G75" s="25">
        <v>20051</v>
      </c>
    </row>
    <row r="76" spans="1:7" x14ac:dyDescent="0.25">
      <c r="A76" s="15" t="s">
        <v>208</v>
      </c>
      <c r="B76" s="15" t="s">
        <v>68</v>
      </c>
      <c r="C76" s="15" t="s">
        <v>110</v>
      </c>
      <c r="D76" s="15" t="s">
        <v>8</v>
      </c>
      <c r="E76" s="25">
        <v>611</v>
      </c>
      <c r="F76" s="25">
        <v>698</v>
      </c>
      <c r="G76" s="25">
        <v>1309</v>
      </c>
    </row>
    <row r="77" spans="1:7" x14ac:dyDescent="0.25">
      <c r="A77" s="15"/>
      <c r="B77" s="15"/>
      <c r="C77" s="15"/>
      <c r="D77" s="15">
        <f>SUBTOTAL(103,Taulukko24[Museokohteen museotyyppi])</f>
        <v>66</v>
      </c>
      <c r="E77" s="25">
        <f>SUBTOTAL(109,Taulukko24[Maksetut käynnit museokohteittain])</f>
        <v>1057971</v>
      </c>
      <c r="F77" s="25">
        <f>SUBTOTAL(109,Taulukko24[Ilmaiskäynnit museokohteittain])</f>
        <v>437925</v>
      </c>
      <c r="G77" s="25">
        <f>SUBTOTAL(109,Taulukko24[Kaikki käynnit museokohteittain])</f>
        <v>1495896</v>
      </c>
    </row>
  </sheetData>
  <pageMargins left="0.7" right="0.7" top="0.75" bottom="0.75" header="0.3" footer="0.3"/>
  <pageSetup paperSize="9" orientation="portrait" r:id="rId1"/>
  <legacy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7"/>
  <sheetViews>
    <sheetView workbookViewId="0">
      <selection activeCell="A68" sqref="A68"/>
    </sheetView>
  </sheetViews>
  <sheetFormatPr defaultColWidth="8.7109375" defaultRowHeight="15" x14ac:dyDescent="0.25"/>
  <cols>
    <col min="1" max="1" width="67.7109375" customWidth="1"/>
    <col min="2" max="2" width="19.7109375" customWidth="1"/>
    <col min="3" max="3" width="25.140625" bestFit="1" customWidth="1"/>
    <col min="4" max="4" width="25.140625" customWidth="1"/>
    <col min="5" max="5" width="31" bestFit="1" customWidth="1"/>
    <col min="6" max="6" width="27.7109375" bestFit="1" customWidth="1"/>
    <col min="7" max="7" width="28.42578125" bestFit="1" customWidth="1"/>
  </cols>
  <sheetData>
    <row r="1" spans="1:7" ht="15.75" x14ac:dyDescent="0.25">
      <c r="A1" s="4" t="s">
        <v>227</v>
      </c>
    </row>
    <row r="2" spans="1:7" x14ac:dyDescent="0.25">
      <c r="A2" s="3" t="s">
        <v>72</v>
      </c>
    </row>
    <row r="3" spans="1:7" x14ac:dyDescent="0.25">
      <c r="A3" s="3" t="s">
        <v>73</v>
      </c>
    </row>
    <row r="4" spans="1:7" x14ac:dyDescent="0.25">
      <c r="A4" s="3" t="s">
        <v>229</v>
      </c>
    </row>
    <row r="5" spans="1:7" x14ac:dyDescent="0.25">
      <c r="A5" s="3" t="s">
        <v>228</v>
      </c>
    </row>
    <row r="7" spans="1:7" x14ac:dyDescent="0.25">
      <c r="A7" s="20" t="s">
        <v>122</v>
      </c>
    </row>
    <row r="8" spans="1:7" x14ac:dyDescent="0.25">
      <c r="A8" s="20" t="s">
        <v>123</v>
      </c>
    </row>
    <row r="9" spans="1:7" x14ac:dyDescent="0.25">
      <c r="A9" s="7" t="s">
        <v>185</v>
      </c>
    </row>
    <row r="10" spans="1:7" s="34" customFormat="1" x14ac:dyDescent="0.25">
      <c r="A10" s="33" t="s">
        <v>2</v>
      </c>
      <c r="B10" s="33" t="s">
        <v>0</v>
      </c>
      <c r="C10" s="33" t="s">
        <v>101</v>
      </c>
      <c r="D10" s="33" t="s">
        <v>1</v>
      </c>
      <c r="E10" s="33" t="s">
        <v>76</v>
      </c>
      <c r="F10" s="33" t="s">
        <v>77</v>
      </c>
      <c r="G10" s="33" t="s">
        <v>69</v>
      </c>
    </row>
    <row r="11" spans="1:7" x14ac:dyDescent="0.25">
      <c r="A11" s="15" t="s">
        <v>3</v>
      </c>
      <c r="B11" s="15" t="s">
        <v>4</v>
      </c>
      <c r="C11" s="15" t="s">
        <v>102</v>
      </c>
      <c r="D11" s="15" t="s">
        <v>5</v>
      </c>
      <c r="E11" s="25">
        <v>51649</v>
      </c>
      <c r="F11" s="25">
        <v>8290</v>
      </c>
      <c r="G11" s="25">
        <v>59939</v>
      </c>
    </row>
    <row r="12" spans="1:7" x14ac:dyDescent="0.25">
      <c r="A12" s="15" t="s">
        <v>6</v>
      </c>
      <c r="B12" s="15" t="s">
        <v>7</v>
      </c>
      <c r="C12" s="15" t="s">
        <v>103</v>
      </c>
      <c r="D12" s="15" t="s">
        <v>8</v>
      </c>
      <c r="E12" s="25">
        <v>3074</v>
      </c>
      <c r="F12" s="25">
        <v>17895</v>
      </c>
      <c r="G12" s="25">
        <v>20969</v>
      </c>
    </row>
    <row r="13" spans="1:7" x14ac:dyDescent="0.25">
      <c r="A13" s="15" t="s">
        <v>216</v>
      </c>
      <c r="B13" s="15" t="s">
        <v>10</v>
      </c>
      <c r="C13" s="15" t="s">
        <v>104</v>
      </c>
      <c r="D13" s="15" t="s">
        <v>8</v>
      </c>
      <c r="E13" s="25"/>
      <c r="F13" s="25"/>
      <c r="G13" s="25"/>
    </row>
    <row r="14" spans="1:7" x14ac:dyDescent="0.25">
      <c r="A14" s="28" t="s">
        <v>217</v>
      </c>
      <c r="B14" s="15" t="s">
        <v>10</v>
      </c>
      <c r="C14" s="15" t="s">
        <v>104</v>
      </c>
      <c r="D14" s="15" t="s">
        <v>8</v>
      </c>
      <c r="E14" s="25">
        <v>267268</v>
      </c>
      <c r="F14" s="25">
        <v>47967</v>
      </c>
      <c r="G14" s="25">
        <v>315235</v>
      </c>
    </row>
    <row r="15" spans="1:7" x14ac:dyDescent="0.25">
      <c r="A15" s="15" t="s">
        <v>14</v>
      </c>
      <c r="B15" s="15" t="s">
        <v>10</v>
      </c>
      <c r="C15" s="15" t="s">
        <v>104</v>
      </c>
      <c r="D15" s="15" t="s">
        <v>8</v>
      </c>
      <c r="E15" s="25">
        <v>37938</v>
      </c>
      <c r="F15" s="25">
        <v>11942</v>
      </c>
      <c r="G15" s="25">
        <v>49880</v>
      </c>
    </row>
    <row r="16" spans="1:7" x14ac:dyDescent="0.25">
      <c r="A16" s="15" t="s">
        <v>16</v>
      </c>
      <c r="B16" s="15" t="s">
        <v>17</v>
      </c>
      <c r="C16" s="15" t="s">
        <v>104</v>
      </c>
      <c r="D16" s="15" t="s">
        <v>8</v>
      </c>
      <c r="E16" s="25">
        <v>60278</v>
      </c>
      <c r="F16" s="25">
        <v>74741</v>
      </c>
      <c r="G16" s="25">
        <v>135019</v>
      </c>
    </row>
    <row r="17" spans="1:7" x14ac:dyDescent="0.25">
      <c r="A17" s="15" t="s">
        <v>209</v>
      </c>
      <c r="B17" s="15" t="s">
        <v>10</v>
      </c>
      <c r="C17" s="15" t="s">
        <v>104</v>
      </c>
      <c r="D17" s="15" t="s">
        <v>8</v>
      </c>
      <c r="E17" s="25">
        <v>127984</v>
      </c>
      <c r="F17" s="25">
        <v>60081</v>
      </c>
      <c r="G17" s="25">
        <v>188065</v>
      </c>
    </row>
    <row r="18" spans="1:7" x14ac:dyDescent="0.25">
      <c r="A18" s="28" t="s">
        <v>130</v>
      </c>
      <c r="B18" s="15" t="s">
        <v>18</v>
      </c>
      <c r="C18" s="15" t="s">
        <v>105</v>
      </c>
      <c r="D18" s="15" t="s">
        <v>8</v>
      </c>
      <c r="E18" s="25">
        <v>1815</v>
      </c>
      <c r="F18" s="25">
        <v>3666</v>
      </c>
      <c r="G18" s="25">
        <v>5481</v>
      </c>
    </row>
    <row r="19" spans="1:7" x14ac:dyDescent="0.25">
      <c r="A19" s="15" t="s">
        <v>19</v>
      </c>
      <c r="B19" s="15" t="s">
        <v>15</v>
      </c>
      <c r="C19" s="15" t="s">
        <v>106</v>
      </c>
      <c r="D19" s="15" t="s">
        <v>5</v>
      </c>
      <c r="E19" s="25">
        <v>1448</v>
      </c>
      <c r="F19" s="25">
        <v>562</v>
      </c>
      <c r="G19" s="25">
        <v>2010</v>
      </c>
    </row>
    <row r="20" spans="1:7" x14ac:dyDescent="0.25">
      <c r="A20" s="28" t="s">
        <v>131</v>
      </c>
      <c r="B20" s="15" t="s">
        <v>20</v>
      </c>
      <c r="C20" s="15" t="s">
        <v>104</v>
      </c>
      <c r="D20" s="15" t="s">
        <v>8</v>
      </c>
      <c r="E20" s="25">
        <v>4721</v>
      </c>
      <c r="F20" s="25">
        <v>6865</v>
      </c>
      <c r="G20" s="25">
        <v>11586</v>
      </c>
    </row>
    <row r="21" spans="1:7" x14ac:dyDescent="0.25">
      <c r="A21" s="28" t="s">
        <v>125</v>
      </c>
      <c r="B21" s="15" t="s">
        <v>13</v>
      </c>
      <c r="C21" s="15" t="s">
        <v>107</v>
      </c>
      <c r="D21" s="15" t="s">
        <v>8</v>
      </c>
      <c r="E21" s="25">
        <v>18816</v>
      </c>
      <c r="F21" s="25">
        <v>5991</v>
      </c>
      <c r="G21" s="25">
        <v>24807</v>
      </c>
    </row>
    <row r="22" spans="1:7" x14ac:dyDescent="0.25">
      <c r="A22" s="28" t="s">
        <v>124</v>
      </c>
      <c r="B22" s="15" t="s">
        <v>13</v>
      </c>
      <c r="C22" s="15" t="s">
        <v>107</v>
      </c>
      <c r="D22" s="15" t="s">
        <v>8</v>
      </c>
      <c r="E22" s="25">
        <v>16838</v>
      </c>
      <c r="F22" s="25">
        <v>3390</v>
      </c>
      <c r="G22" s="25">
        <v>20228</v>
      </c>
    </row>
    <row r="23" spans="1:7" x14ac:dyDescent="0.25">
      <c r="A23" s="28" t="s">
        <v>132</v>
      </c>
      <c r="B23" s="15" t="s">
        <v>22</v>
      </c>
      <c r="C23" s="15" t="s">
        <v>108</v>
      </c>
      <c r="D23" s="15" t="s">
        <v>8</v>
      </c>
      <c r="E23" s="25"/>
      <c r="F23" s="25">
        <v>16074</v>
      </c>
      <c r="G23" s="25">
        <v>16074</v>
      </c>
    </row>
    <row r="24" spans="1:7" x14ac:dyDescent="0.25">
      <c r="A24" s="15" t="s">
        <v>24</v>
      </c>
      <c r="B24" s="15" t="s">
        <v>25</v>
      </c>
      <c r="C24" s="15" t="s">
        <v>109</v>
      </c>
      <c r="D24" s="15" t="s">
        <v>8</v>
      </c>
      <c r="E24" s="25">
        <v>11998</v>
      </c>
      <c r="F24" s="25">
        <v>11065</v>
      </c>
      <c r="G24" s="25">
        <v>23063</v>
      </c>
    </row>
    <row r="25" spans="1:7" x14ac:dyDescent="0.25">
      <c r="A25" s="28" t="s">
        <v>126</v>
      </c>
      <c r="B25" s="15" t="s">
        <v>9</v>
      </c>
      <c r="C25" s="15" t="s">
        <v>110</v>
      </c>
      <c r="D25" s="15" t="s">
        <v>8</v>
      </c>
      <c r="E25" s="25"/>
      <c r="F25" s="25">
        <v>5862</v>
      </c>
      <c r="G25" s="25">
        <v>5862</v>
      </c>
    </row>
    <row r="26" spans="1:7" x14ac:dyDescent="0.25">
      <c r="A26" s="28" t="s">
        <v>133</v>
      </c>
      <c r="B26" s="15" t="s">
        <v>9</v>
      </c>
      <c r="C26" s="15" t="s">
        <v>110</v>
      </c>
      <c r="D26" s="15" t="s">
        <v>8</v>
      </c>
      <c r="E26" s="25">
        <v>7101</v>
      </c>
      <c r="F26" s="25">
        <v>33883</v>
      </c>
      <c r="G26" s="25">
        <v>40984</v>
      </c>
    </row>
    <row r="27" spans="1:7" x14ac:dyDescent="0.25">
      <c r="A27" s="28" t="s">
        <v>194</v>
      </c>
      <c r="B27" s="15" t="s">
        <v>26</v>
      </c>
      <c r="C27" s="15" t="s">
        <v>104</v>
      </c>
      <c r="D27" s="15" t="s">
        <v>8</v>
      </c>
      <c r="E27" s="25">
        <v>11336</v>
      </c>
      <c r="F27" s="25">
        <v>5461</v>
      </c>
      <c r="G27" s="25">
        <v>16797</v>
      </c>
    </row>
    <row r="28" spans="1:7" x14ac:dyDescent="0.25">
      <c r="A28" s="15" t="s">
        <v>224</v>
      </c>
      <c r="B28" s="15" t="s">
        <v>27</v>
      </c>
      <c r="C28" s="15" t="s">
        <v>111</v>
      </c>
      <c r="D28" s="15" t="s">
        <v>5</v>
      </c>
      <c r="E28" s="25"/>
      <c r="F28" s="25">
        <v>13749</v>
      </c>
      <c r="G28" s="25">
        <v>13749</v>
      </c>
    </row>
    <row r="29" spans="1:7" x14ac:dyDescent="0.25">
      <c r="A29" s="15" t="s">
        <v>30</v>
      </c>
      <c r="B29" s="15" t="s">
        <v>29</v>
      </c>
      <c r="C29" s="15" t="s">
        <v>112</v>
      </c>
      <c r="D29" s="15" t="s">
        <v>8</v>
      </c>
      <c r="E29" s="25"/>
      <c r="F29" s="25">
        <v>10869</v>
      </c>
      <c r="G29" s="25">
        <v>10869</v>
      </c>
    </row>
    <row r="30" spans="1:7" x14ac:dyDescent="0.25">
      <c r="A30" s="28" t="s">
        <v>127</v>
      </c>
      <c r="B30" s="15" t="s">
        <v>10</v>
      </c>
      <c r="C30" s="15" t="s">
        <v>104</v>
      </c>
      <c r="D30" s="15" t="s">
        <v>8</v>
      </c>
      <c r="E30" s="25">
        <v>260524</v>
      </c>
      <c r="F30" s="25">
        <v>100658</v>
      </c>
      <c r="G30" s="25">
        <v>361182</v>
      </c>
    </row>
    <row r="31" spans="1:7" x14ac:dyDescent="0.25">
      <c r="A31" s="28" t="s">
        <v>128</v>
      </c>
      <c r="B31" s="15" t="s">
        <v>10</v>
      </c>
      <c r="C31" s="15" t="s">
        <v>104</v>
      </c>
      <c r="D31" s="15" t="s">
        <v>8</v>
      </c>
      <c r="E31" s="25">
        <v>212101</v>
      </c>
      <c r="F31" s="25">
        <v>166408</v>
      </c>
      <c r="G31" s="25">
        <v>378509</v>
      </c>
    </row>
    <row r="32" spans="1:7" x14ac:dyDescent="0.25">
      <c r="A32" s="28" t="s">
        <v>129</v>
      </c>
      <c r="B32" s="15" t="s">
        <v>10</v>
      </c>
      <c r="C32" s="15" t="s">
        <v>104</v>
      </c>
      <c r="D32" s="15" t="s">
        <v>8</v>
      </c>
      <c r="E32" s="25">
        <v>49064</v>
      </c>
      <c r="F32" s="25">
        <v>19660</v>
      </c>
      <c r="G32" s="25">
        <v>68724</v>
      </c>
    </row>
    <row r="33" spans="1:7" x14ac:dyDescent="0.25">
      <c r="A33" s="28" t="s">
        <v>195</v>
      </c>
      <c r="B33" s="15" t="s">
        <v>31</v>
      </c>
      <c r="C33" s="15" t="s">
        <v>103</v>
      </c>
      <c r="D33" s="15" t="s">
        <v>8</v>
      </c>
      <c r="E33" s="25"/>
      <c r="F33" s="25">
        <v>13095</v>
      </c>
      <c r="G33" s="25">
        <v>13095</v>
      </c>
    </row>
    <row r="34" spans="1:7" x14ac:dyDescent="0.25">
      <c r="A34" s="28" t="s">
        <v>196</v>
      </c>
      <c r="B34" s="15" t="s">
        <v>32</v>
      </c>
      <c r="C34" s="15" t="s">
        <v>104</v>
      </c>
      <c r="D34" s="15" t="s">
        <v>5</v>
      </c>
      <c r="E34" s="25">
        <v>7924</v>
      </c>
      <c r="F34" s="25">
        <v>14494</v>
      </c>
      <c r="G34" s="25">
        <v>22418</v>
      </c>
    </row>
    <row r="35" spans="1:7" x14ac:dyDescent="0.25">
      <c r="A35" s="15" t="s">
        <v>95</v>
      </c>
      <c r="B35" s="15" t="s">
        <v>96</v>
      </c>
      <c r="C35" s="15" t="s">
        <v>106</v>
      </c>
      <c r="D35" s="15" t="s">
        <v>8</v>
      </c>
      <c r="E35" s="25">
        <v>8823</v>
      </c>
      <c r="F35" s="25">
        <v>6910</v>
      </c>
      <c r="G35" s="25">
        <v>15733</v>
      </c>
    </row>
    <row r="36" spans="1:7" x14ac:dyDescent="0.25">
      <c r="A36" s="15" t="s">
        <v>34</v>
      </c>
      <c r="B36" s="15" t="s">
        <v>33</v>
      </c>
      <c r="C36" s="15" t="s">
        <v>113</v>
      </c>
      <c r="D36" s="15" t="s">
        <v>8</v>
      </c>
      <c r="E36" s="25">
        <v>7830</v>
      </c>
      <c r="F36" s="25">
        <v>8822</v>
      </c>
      <c r="G36" s="25">
        <v>16652</v>
      </c>
    </row>
    <row r="37" spans="1:7" x14ac:dyDescent="0.25">
      <c r="A37" s="15" t="s">
        <v>230</v>
      </c>
      <c r="B37" s="15" t="s">
        <v>35</v>
      </c>
      <c r="C37" s="15" t="s">
        <v>105</v>
      </c>
      <c r="D37" s="15" t="s">
        <v>8</v>
      </c>
      <c r="E37" s="25"/>
      <c r="F37" s="25">
        <v>32757</v>
      </c>
      <c r="G37" s="25">
        <v>32757</v>
      </c>
    </row>
    <row r="38" spans="1:7" x14ac:dyDescent="0.25">
      <c r="A38" s="28" t="s">
        <v>135</v>
      </c>
      <c r="B38" s="15" t="s">
        <v>39</v>
      </c>
      <c r="C38" s="15" t="s">
        <v>108</v>
      </c>
      <c r="D38" s="15" t="s">
        <v>8</v>
      </c>
      <c r="E38" s="25">
        <v>7424</v>
      </c>
      <c r="F38" s="25">
        <v>7428</v>
      </c>
      <c r="G38" s="25">
        <v>14852</v>
      </c>
    </row>
    <row r="39" spans="1:7" x14ac:dyDescent="0.25">
      <c r="A39" s="28" t="s">
        <v>136</v>
      </c>
      <c r="B39" s="15" t="s">
        <v>39</v>
      </c>
      <c r="C39" s="15" t="s">
        <v>108</v>
      </c>
      <c r="D39" s="15" t="s">
        <v>8</v>
      </c>
      <c r="E39" s="25"/>
      <c r="F39" s="25">
        <v>18122</v>
      </c>
      <c r="G39" s="25">
        <v>18122</v>
      </c>
    </row>
    <row r="40" spans="1:7" x14ac:dyDescent="0.25">
      <c r="A40" s="28" t="s">
        <v>137</v>
      </c>
      <c r="B40" s="15" t="s">
        <v>40</v>
      </c>
      <c r="C40" s="15" t="s">
        <v>114</v>
      </c>
      <c r="D40" s="15" t="s">
        <v>8</v>
      </c>
      <c r="E40" s="25"/>
      <c r="F40" s="25">
        <v>15122</v>
      </c>
      <c r="G40" s="25">
        <v>15122</v>
      </c>
    </row>
    <row r="41" spans="1:7" x14ac:dyDescent="0.25">
      <c r="A41" s="15" t="s">
        <v>42</v>
      </c>
      <c r="B41" s="15" t="s">
        <v>41</v>
      </c>
      <c r="C41" s="15" t="s">
        <v>115</v>
      </c>
      <c r="D41" s="15" t="s">
        <v>11</v>
      </c>
      <c r="E41" s="25">
        <v>1247</v>
      </c>
      <c r="F41" s="25">
        <v>1830</v>
      </c>
      <c r="G41" s="25">
        <v>3077</v>
      </c>
    </row>
    <row r="42" spans="1:7" x14ac:dyDescent="0.25">
      <c r="A42" s="28" t="s">
        <v>139</v>
      </c>
      <c r="B42" s="15" t="s">
        <v>23</v>
      </c>
      <c r="C42" s="15" t="s">
        <v>119</v>
      </c>
      <c r="D42" s="15" t="s">
        <v>8</v>
      </c>
      <c r="E42" s="25">
        <v>2653</v>
      </c>
      <c r="F42" s="25">
        <v>4650</v>
      </c>
      <c r="G42" s="25">
        <v>7303</v>
      </c>
    </row>
    <row r="43" spans="1:7" x14ac:dyDescent="0.25">
      <c r="A43" s="28" t="s">
        <v>199</v>
      </c>
      <c r="B43" s="15" t="s">
        <v>43</v>
      </c>
      <c r="C43" s="15" t="s">
        <v>114</v>
      </c>
      <c r="D43" s="15" t="s">
        <v>8</v>
      </c>
      <c r="E43" s="25">
        <v>3002</v>
      </c>
      <c r="F43" s="25">
        <v>2744</v>
      </c>
      <c r="G43" s="25">
        <v>5746</v>
      </c>
    </row>
    <row r="44" spans="1:7" x14ac:dyDescent="0.25">
      <c r="A44" s="28" t="s">
        <v>140</v>
      </c>
      <c r="B44" s="15" t="s">
        <v>43</v>
      </c>
      <c r="C44" s="15" t="s">
        <v>114</v>
      </c>
      <c r="D44" s="15" t="s">
        <v>8</v>
      </c>
      <c r="E44" s="25"/>
      <c r="F44" s="25">
        <v>177</v>
      </c>
      <c r="G44" s="25">
        <v>177</v>
      </c>
    </row>
    <row r="45" spans="1:7" x14ac:dyDescent="0.25">
      <c r="A45" s="28" t="s">
        <v>218</v>
      </c>
      <c r="B45" s="15" t="s">
        <v>43</v>
      </c>
      <c r="C45" s="15" t="s">
        <v>114</v>
      </c>
      <c r="D45" s="15" t="s">
        <v>8</v>
      </c>
      <c r="E45" s="25"/>
      <c r="F45" s="25">
        <v>2954</v>
      </c>
      <c r="G45" s="25">
        <v>2954</v>
      </c>
    </row>
    <row r="46" spans="1:7" x14ac:dyDescent="0.25">
      <c r="A46" s="15" t="s">
        <v>225</v>
      </c>
      <c r="B46" s="15" t="s">
        <v>226</v>
      </c>
      <c r="C46" s="15" t="s">
        <v>105</v>
      </c>
      <c r="D46" s="15" t="s">
        <v>8</v>
      </c>
      <c r="E46" s="25">
        <v>1415</v>
      </c>
      <c r="F46" s="25">
        <v>1876</v>
      </c>
      <c r="G46" s="25">
        <v>3291</v>
      </c>
    </row>
    <row r="47" spans="1:7" x14ac:dyDescent="0.25">
      <c r="A47" s="15" t="s">
        <v>231</v>
      </c>
      <c r="B47" s="15" t="s">
        <v>45</v>
      </c>
      <c r="C47" s="15" t="s">
        <v>116</v>
      </c>
      <c r="D47" s="15" t="s">
        <v>8</v>
      </c>
      <c r="E47" s="25">
        <v>14602</v>
      </c>
      <c r="F47" s="25">
        <v>30206</v>
      </c>
      <c r="G47" s="25">
        <v>44808</v>
      </c>
    </row>
    <row r="48" spans="1:7" x14ac:dyDescent="0.25">
      <c r="A48" s="15" t="s">
        <v>141</v>
      </c>
      <c r="B48" s="15" t="s">
        <v>46</v>
      </c>
      <c r="C48" s="15" t="s">
        <v>109</v>
      </c>
      <c r="D48" s="15" t="s">
        <v>8</v>
      </c>
      <c r="E48" s="25">
        <v>6427</v>
      </c>
      <c r="F48" s="25">
        <v>1481</v>
      </c>
      <c r="G48" s="25">
        <v>7908</v>
      </c>
    </row>
    <row r="49" spans="1:7" x14ac:dyDescent="0.25">
      <c r="A49" s="15" t="s">
        <v>201</v>
      </c>
      <c r="B49" s="15" t="s">
        <v>47</v>
      </c>
      <c r="C49" s="15" t="s">
        <v>118</v>
      </c>
      <c r="D49" s="15" t="s">
        <v>5</v>
      </c>
      <c r="E49" s="25">
        <v>7231</v>
      </c>
      <c r="F49" s="25">
        <v>6749</v>
      </c>
      <c r="G49" s="25">
        <v>13980</v>
      </c>
    </row>
    <row r="50" spans="1:7" x14ac:dyDescent="0.25">
      <c r="A50" s="28" t="s">
        <v>142</v>
      </c>
      <c r="B50" s="15" t="s">
        <v>48</v>
      </c>
      <c r="C50" s="15" t="s">
        <v>115</v>
      </c>
      <c r="D50" s="15" t="s">
        <v>8</v>
      </c>
      <c r="E50" s="25"/>
      <c r="F50" s="25">
        <v>4115</v>
      </c>
      <c r="G50" s="25">
        <v>4115</v>
      </c>
    </row>
    <row r="51" spans="1:7" x14ac:dyDescent="0.25">
      <c r="A51" s="28" t="s">
        <v>202</v>
      </c>
      <c r="B51" s="15" t="s">
        <v>48</v>
      </c>
      <c r="C51" s="15" t="s">
        <v>115</v>
      </c>
      <c r="D51" s="15" t="s">
        <v>8</v>
      </c>
      <c r="E51" s="25">
        <v>9326</v>
      </c>
      <c r="F51" s="25">
        <v>19124</v>
      </c>
      <c r="G51" s="25">
        <v>28450</v>
      </c>
    </row>
    <row r="52" spans="1:7" x14ac:dyDescent="0.25">
      <c r="A52" s="15" t="s">
        <v>49</v>
      </c>
      <c r="B52" s="15" t="s">
        <v>50</v>
      </c>
      <c r="C52" s="15" t="s">
        <v>102</v>
      </c>
      <c r="D52" s="15" t="s">
        <v>8</v>
      </c>
      <c r="E52" s="25"/>
      <c r="F52" s="25">
        <v>5309</v>
      </c>
      <c r="G52" s="25">
        <v>5309</v>
      </c>
    </row>
    <row r="53" spans="1:7" x14ac:dyDescent="0.25">
      <c r="A53" s="15" t="s">
        <v>51</v>
      </c>
      <c r="B53" s="15" t="s">
        <v>41</v>
      </c>
      <c r="C53" s="15" t="s">
        <v>115</v>
      </c>
      <c r="D53" s="15" t="s">
        <v>8</v>
      </c>
      <c r="E53" s="25">
        <v>3387</v>
      </c>
      <c r="F53" s="25">
        <v>4562</v>
      </c>
      <c r="G53" s="25">
        <v>7949</v>
      </c>
    </row>
    <row r="54" spans="1:7" x14ac:dyDescent="0.25">
      <c r="A54" s="28" t="s">
        <v>143</v>
      </c>
      <c r="B54" s="15" t="s">
        <v>52</v>
      </c>
      <c r="C54" s="15" t="s">
        <v>107</v>
      </c>
      <c r="D54" s="15" t="s">
        <v>8</v>
      </c>
      <c r="E54" s="25">
        <v>3498</v>
      </c>
      <c r="F54" s="25">
        <v>6357</v>
      </c>
      <c r="G54" s="25">
        <v>9855</v>
      </c>
    </row>
    <row r="55" spans="1:7" x14ac:dyDescent="0.25">
      <c r="A55" s="15" t="s">
        <v>54</v>
      </c>
      <c r="B55" s="15" t="s">
        <v>37</v>
      </c>
      <c r="C55" s="15" t="s">
        <v>103</v>
      </c>
      <c r="D55" s="15" t="s">
        <v>8</v>
      </c>
      <c r="E55" s="25">
        <v>9789</v>
      </c>
      <c r="F55" s="25">
        <v>29049</v>
      </c>
      <c r="G55" s="25">
        <v>38838</v>
      </c>
    </row>
    <row r="56" spans="1:7" x14ac:dyDescent="0.25">
      <c r="A56" s="15" t="s">
        <v>232</v>
      </c>
      <c r="B56" s="15" t="s">
        <v>55</v>
      </c>
      <c r="C56" s="15" t="s">
        <v>102</v>
      </c>
      <c r="D56" s="15" t="s">
        <v>8</v>
      </c>
      <c r="E56" s="25">
        <v>13555</v>
      </c>
      <c r="F56" s="25">
        <v>10798</v>
      </c>
      <c r="G56" s="25">
        <v>24353</v>
      </c>
    </row>
    <row r="57" spans="1:7" x14ac:dyDescent="0.25">
      <c r="A57" s="15" t="s">
        <v>57</v>
      </c>
      <c r="B57" s="15" t="s">
        <v>15</v>
      </c>
      <c r="C57" s="15" t="s">
        <v>106</v>
      </c>
      <c r="D57" s="15" t="s">
        <v>8</v>
      </c>
      <c r="E57" s="25">
        <v>32640</v>
      </c>
      <c r="F57" s="25">
        <v>9715</v>
      </c>
      <c r="G57" s="25">
        <v>42355</v>
      </c>
    </row>
    <row r="58" spans="1:7" x14ac:dyDescent="0.25">
      <c r="A58" s="15" t="s">
        <v>144</v>
      </c>
      <c r="B58" s="15" t="s">
        <v>58</v>
      </c>
      <c r="C58" s="15" t="s">
        <v>106</v>
      </c>
      <c r="D58" s="15" t="s">
        <v>8</v>
      </c>
      <c r="E58" s="25">
        <v>42194</v>
      </c>
      <c r="F58" s="25">
        <v>11002</v>
      </c>
      <c r="G58" s="25">
        <v>53196</v>
      </c>
    </row>
    <row r="59" spans="1:7" x14ac:dyDescent="0.25">
      <c r="A59" s="15" t="s">
        <v>60</v>
      </c>
      <c r="B59" s="15" t="s">
        <v>10</v>
      </c>
      <c r="C59" s="15" t="s">
        <v>104</v>
      </c>
      <c r="D59" s="15" t="s">
        <v>12</v>
      </c>
      <c r="E59" s="25">
        <v>20421</v>
      </c>
      <c r="F59" s="25">
        <v>10885</v>
      </c>
      <c r="G59" s="25">
        <v>31306</v>
      </c>
    </row>
    <row r="60" spans="1:7" x14ac:dyDescent="0.25">
      <c r="A60" s="15" t="s">
        <v>61</v>
      </c>
      <c r="B60" s="15" t="s">
        <v>62</v>
      </c>
      <c r="C60" s="15" t="s">
        <v>103</v>
      </c>
      <c r="D60" s="15" t="s">
        <v>8</v>
      </c>
      <c r="E60" s="25">
        <v>8149</v>
      </c>
      <c r="F60" s="25">
        <v>1854</v>
      </c>
      <c r="G60" s="25">
        <v>10003</v>
      </c>
    </row>
    <row r="61" spans="1:7" x14ac:dyDescent="0.25">
      <c r="A61" s="15" t="s">
        <v>97</v>
      </c>
      <c r="B61" s="15" t="s">
        <v>10</v>
      </c>
      <c r="C61" s="15" t="s">
        <v>104</v>
      </c>
      <c r="D61" s="15" t="s">
        <v>8</v>
      </c>
      <c r="E61" s="25"/>
      <c r="F61" s="25">
        <v>8509</v>
      </c>
      <c r="G61" s="25">
        <v>8509</v>
      </c>
    </row>
    <row r="62" spans="1:7" x14ac:dyDescent="0.25">
      <c r="A62" s="15" t="s">
        <v>206</v>
      </c>
      <c r="B62" s="15" t="s">
        <v>38</v>
      </c>
      <c r="C62" s="15" t="s">
        <v>113</v>
      </c>
      <c r="D62" s="15" t="s">
        <v>8</v>
      </c>
      <c r="E62" s="25">
        <v>3236</v>
      </c>
      <c r="F62" s="25">
        <v>2538</v>
      </c>
      <c r="G62" s="25">
        <v>5774</v>
      </c>
    </row>
    <row r="63" spans="1:7" x14ac:dyDescent="0.25">
      <c r="A63" s="15" t="s">
        <v>210</v>
      </c>
      <c r="B63" s="15" t="s">
        <v>15</v>
      </c>
      <c r="C63" s="15" t="s">
        <v>106</v>
      </c>
      <c r="D63" s="15" t="s">
        <v>8</v>
      </c>
      <c r="E63" s="25">
        <v>67128</v>
      </c>
      <c r="F63" s="25">
        <v>16215</v>
      </c>
      <c r="G63" s="25">
        <v>83343</v>
      </c>
    </row>
    <row r="64" spans="1:7" x14ac:dyDescent="0.25">
      <c r="A64" s="15" t="s">
        <v>203</v>
      </c>
      <c r="B64" s="15" t="s">
        <v>15</v>
      </c>
      <c r="C64" s="15" t="s">
        <v>106</v>
      </c>
      <c r="D64" s="15" t="s">
        <v>8</v>
      </c>
      <c r="E64" s="25">
        <v>31313</v>
      </c>
      <c r="F64" s="25">
        <v>17668</v>
      </c>
      <c r="G64" s="25">
        <v>48981</v>
      </c>
    </row>
    <row r="65" spans="1:7" x14ac:dyDescent="0.25">
      <c r="A65" s="28" t="s">
        <v>148</v>
      </c>
      <c r="B65" s="15" t="s">
        <v>4</v>
      </c>
      <c r="C65" s="15" t="s">
        <v>102</v>
      </c>
      <c r="D65" s="15" t="s">
        <v>8</v>
      </c>
      <c r="E65" s="25">
        <v>29490</v>
      </c>
      <c r="F65" s="25">
        <v>14145</v>
      </c>
      <c r="G65" s="25">
        <v>43635</v>
      </c>
    </row>
    <row r="66" spans="1:7" x14ac:dyDescent="0.25">
      <c r="A66" s="15" t="s">
        <v>63</v>
      </c>
      <c r="B66" s="15" t="s">
        <v>4</v>
      </c>
      <c r="C66" s="15" t="s">
        <v>102</v>
      </c>
      <c r="D66" s="15" t="s">
        <v>8</v>
      </c>
      <c r="E66" s="25">
        <v>43964</v>
      </c>
      <c r="F66" s="25">
        <v>12899</v>
      </c>
      <c r="G66" s="25">
        <v>56863</v>
      </c>
    </row>
    <row r="67" spans="1:7" x14ac:dyDescent="0.25">
      <c r="A67" s="15" t="s">
        <v>149</v>
      </c>
      <c r="B67" s="15" t="s">
        <v>21</v>
      </c>
      <c r="C67" s="15" t="s">
        <v>104</v>
      </c>
      <c r="D67" s="15" t="s">
        <v>8</v>
      </c>
      <c r="E67" s="25">
        <v>27617</v>
      </c>
      <c r="F67" s="25">
        <v>5997</v>
      </c>
      <c r="G67" s="25">
        <v>33614</v>
      </c>
    </row>
    <row r="68" spans="1:7" x14ac:dyDescent="0.25">
      <c r="A68" s="15" t="s">
        <v>150</v>
      </c>
      <c r="B68" s="15" t="s">
        <v>21</v>
      </c>
      <c r="C68" s="15" t="s">
        <v>104</v>
      </c>
      <c r="D68" s="15" t="s">
        <v>8</v>
      </c>
      <c r="E68" s="25"/>
      <c r="F68" s="25"/>
      <c r="G68" s="25"/>
    </row>
    <row r="69" spans="1:7" x14ac:dyDescent="0.25">
      <c r="A69" s="15" t="s">
        <v>151</v>
      </c>
      <c r="B69" s="15" t="s">
        <v>64</v>
      </c>
      <c r="C69" s="15" t="s">
        <v>102</v>
      </c>
      <c r="D69" s="15" t="s">
        <v>8</v>
      </c>
      <c r="E69" s="25"/>
      <c r="F69" s="25">
        <v>2900</v>
      </c>
      <c r="G69" s="25">
        <v>2900</v>
      </c>
    </row>
    <row r="70" spans="1:7" x14ac:dyDescent="0.25">
      <c r="A70" s="15" t="s">
        <v>152</v>
      </c>
      <c r="B70" s="15" t="s">
        <v>65</v>
      </c>
      <c r="C70" s="15" t="s">
        <v>117</v>
      </c>
      <c r="D70" s="15" t="s">
        <v>8</v>
      </c>
      <c r="E70" s="25">
        <v>3367</v>
      </c>
      <c r="F70" s="25">
        <v>6820</v>
      </c>
      <c r="G70" s="25">
        <v>10187</v>
      </c>
    </row>
    <row r="71" spans="1:7" x14ac:dyDescent="0.25">
      <c r="A71" s="15" t="s">
        <v>153</v>
      </c>
      <c r="B71" s="15" t="s">
        <v>65</v>
      </c>
      <c r="C71" s="15" t="s">
        <v>117</v>
      </c>
      <c r="D71" s="15" t="s">
        <v>8</v>
      </c>
      <c r="E71" s="25">
        <v>4103</v>
      </c>
      <c r="F71" s="25">
        <v>5899</v>
      </c>
      <c r="G71" s="25">
        <v>10002</v>
      </c>
    </row>
    <row r="72" spans="1:7" x14ac:dyDescent="0.25">
      <c r="A72" s="15" t="s">
        <v>154</v>
      </c>
      <c r="B72" s="15" t="s">
        <v>65</v>
      </c>
      <c r="C72" s="15" t="s">
        <v>117</v>
      </c>
      <c r="D72" s="15" t="s">
        <v>8</v>
      </c>
      <c r="E72" s="25"/>
      <c r="F72" s="25">
        <v>11177</v>
      </c>
      <c r="G72" s="25">
        <v>11177</v>
      </c>
    </row>
    <row r="73" spans="1:7" x14ac:dyDescent="0.25">
      <c r="A73" s="15" t="s">
        <v>221</v>
      </c>
      <c r="B73" s="15" t="s">
        <v>59</v>
      </c>
      <c r="C73" s="15" t="s">
        <v>104</v>
      </c>
      <c r="D73" s="15" t="s">
        <v>8</v>
      </c>
      <c r="E73" s="25"/>
      <c r="F73" s="25">
        <v>5276</v>
      </c>
      <c r="G73" s="25">
        <v>5276</v>
      </c>
    </row>
    <row r="74" spans="1:7" x14ac:dyDescent="0.25">
      <c r="A74" s="15" t="s">
        <v>222</v>
      </c>
      <c r="B74" s="15" t="s">
        <v>59</v>
      </c>
      <c r="C74" s="15" t="s">
        <v>104</v>
      </c>
      <c r="D74" s="15" t="s">
        <v>8</v>
      </c>
      <c r="E74" s="25"/>
      <c r="F74" s="25">
        <v>22601</v>
      </c>
      <c r="G74" s="25">
        <v>22601</v>
      </c>
    </row>
    <row r="75" spans="1:7" x14ac:dyDescent="0.25">
      <c r="A75" s="15" t="s">
        <v>214</v>
      </c>
      <c r="B75" s="15" t="s">
        <v>10</v>
      </c>
      <c r="C75" s="15" t="s">
        <v>104</v>
      </c>
      <c r="D75" s="15" t="s">
        <v>8</v>
      </c>
      <c r="E75" s="25">
        <v>23458</v>
      </c>
      <c r="F75" s="25">
        <v>5084</v>
      </c>
      <c r="G75" s="25">
        <v>28542</v>
      </c>
    </row>
    <row r="76" spans="1:7" x14ac:dyDescent="0.25">
      <c r="A76" s="15" t="s">
        <v>208</v>
      </c>
      <c r="B76" s="15" t="s">
        <v>68</v>
      </c>
      <c r="C76" s="15" t="s">
        <v>110</v>
      </c>
      <c r="D76" s="15" t="s">
        <v>8</v>
      </c>
      <c r="E76" s="25">
        <v>558</v>
      </c>
      <c r="F76" s="25">
        <v>1814</v>
      </c>
      <c r="G76" s="25">
        <v>2372</v>
      </c>
    </row>
    <row r="77" spans="1:7" x14ac:dyDescent="0.25">
      <c r="A77" s="15">
        <f>SUBTOTAL(103,Taulukko14[Museokohteet])</f>
        <v>66</v>
      </c>
      <c r="B77" s="31"/>
      <c r="C77" s="31"/>
      <c r="D77" s="15">
        <f>SUBTOTAL(103,Taulukko14[Museokohteen museotyyppi])</f>
        <v>66</v>
      </c>
      <c r="E77" s="36">
        <f>SUBTOTAL(109,Taulukko14[Maksetut käynnit museokohteittain])</f>
        <v>1589724</v>
      </c>
      <c r="F77" s="36">
        <f>SUBTOTAL(109,Taulukko14[Ilmaiskäynnit museokohteittain])</f>
        <v>1046808</v>
      </c>
      <c r="G77" s="36">
        <f>SUBTOTAL(109,Taulukko14[Kaikki käynnit museokohteittain])</f>
        <v>2636532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76"/>
  <sheetViews>
    <sheetView workbookViewId="0">
      <selection activeCell="A67" sqref="A67"/>
    </sheetView>
  </sheetViews>
  <sheetFormatPr defaultRowHeight="15" x14ac:dyDescent="0.25"/>
  <cols>
    <col min="1" max="1" width="67.7109375" customWidth="1"/>
    <col min="2" max="2" width="19.7109375" customWidth="1"/>
    <col min="3" max="3" width="25.140625" bestFit="1" customWidth="1"/>
    <col min="4" max="4" width="25.140625" customWidth="1"/>
    <col min="5" max="5" width="31" bestFit="1" customWidth="1"/>
    <col min="6" max="6" width="27.7109375" bestFit="1" customWidth="1"/>
    <col min="7" max="7" width="28.42578125" bestFit="1" customWidth="1"/>
  </cols>
  <sheetData>
    <row r="1" spans="1:7" ht="15.75" x14ac:dyDescent="0.25">
      <c r="A1" s="4" t="s">
        <v>213</v>
      </c>
    </row>
    <row r="2" spans="1:7" x14ac:dyDescent="0.25">
      <c r="A2" s="3" t="s">
        <v>72</v>
      </c>
    </row>
    <row r="3" spans="1:7" x14ac:dyDescent="0.25">
      <c r="A3" s="3" t="s">
        <v>73</v>
      </c>
    </row>
    <row r="4" spans="1:7" x14ac:dyDescent="0.25">
      <c r="A4" s="3" t="s">
        <v>223</v>
      </c>
    </row>
    <row r="5" spans="1:7" x14ac:dyDescent="0.25">
      <c r="A5" s="3" t="s">
        <v>215</v>
      </c>
    </row>
    <row r="7" spans="1:7" x14ac:dyDescent="0.25">
      <c r="A7" s="20" t="s">
        <v>122</v>
      </c>
    </row>
    <row r="8" spans="1:7" x14ac:dyDescent="0.25">
      <c r="A8" s="20" t="s">
        <v>123</v>
      </c>
    </row>
    <row r="9" spans="1:7" x14ac:dyDescent="0.25">
      <c r="A9" s="7" t="s">
        <v>185</v>
      </c>
    </row>
    <row r="10" spans="1:7" x14ac:dyDescent="0.25">
      <c r="A10" s="35" t="s">
        <v>2</v>
      </c>
      <c r="B10" s="35" t="s">
        <v>0</v>
      </c>
      <c r="C10" s="35" t="s">
        <v>101</v>
      </c>
      <c r="D10" s="35" t="s">
        <v>1</v>
      </c>
      <c r="E10" s="35" t="s">
        <v>76</v>
      </c>
      <c r="F10" s="35" t="s">
        <v>77</v>
      </c>
      <c r="G10" s="35" t="s">
        <v>69</v>
      </c>
    </row>
    <row r="11" spans="1:7" x14ac:dyDescent="0.25">
      <c r="A11" s="15" t="s">
        <v>3</v>
      </c>
      <c r="B11" s="15" t="s">
        <v>4</v>
      </c>
      <c r="C11" s="15" t="s">
        <v>102</v>
      </c>
      <c r="D11" s="15" t="s">
        <v>5</v>
      </c>
      <c r="E11" s="25">
        <v>59507</v>
      </c>
      <c r="F11" s="25">
        <v>11107</v>
      </c>
      <c r="G11" s="25">
        <v>70614</v>
      </c>
    </row>
    <row r="12" spans="1:7" x14ac:dyDescent="0.25">
      <c r="A12" s="15" t="s">
        <v>6</v>
      </c>
      <c r="B12" s="15" t="s">
        <v>7</v>
      </c>
      <c r="C12" s="15" t="s">
        <v>103</v>
      </c>
      <c r="D12" s="15" t="s">
        <v>8</v>
      </c>
      <c r="E12" s="25">
        <v>1369</v>
      </c>
      <c r="F12" s="25">
        <v>15441</v>
      </c>
      <c r="G12" s="25">
        <v>16810</v>
      </c>
    </row>
    <row r="13" spans="1:7" x14ac:dyDescent="0.25">
      <c r="A13" s="15" t="s">
        <v>216</v>
      </c>
      <c r="B13" s="15" t="s">
        <v>10</v>
      </c>
      <c r="C13" s="15" t="s">
        <v>104</v>
      </c>
      <c r="D13" s="15" t="s">
        <v>8</v>
      </c>
      <c r="E13" s="25"/>
      <c r="F13" s="25"/>
      <c r="G13" s="25"/>
    </row>
    <row r="14" spans="1:7" x14ac:dyDescent="0.25">
      <c r="A14" s="15" t="s">
        <v>217</v>
      </c>
      <c r="B14" s="15" t="s">
        <v>10</v>
      </c>
      <c r="C14" s="15" t="s">
        <v>104</v>
      </c>
      <c r="D14" s="15" t="s">
        <v>8</v>
      </c>
      <c r="E14" s="25">
        <v>166638</v>
      </c>
      <c r="F14" s="25">
        <v>90362</v>
      </c>
      <c r="G14" s="25">
        <v>257000</v>
      </c>
    </row>
    <row r="15" spans="1:7" x14ac:dyDescent="0.25">
      <c r="A15" s="15" t="s">
        <v>14</v>
      </c>
      <c r="B15" s="15" t="s">
        <v>10</v>
      </c>
      <c r="C15" s="15" t="s">
        <v>104</v>
      </c>
      <c r="D15" s="15" t="s">
        <v>8</v>
      </c>
      <c r="E15" s="25">
        <v>45030</v>
      </c>
      <c r="F15" s="25">
        <v>11640</v>
      </c>
      <c r="G15" s="25">
        <v>56670</v>
      </c>
    </row>
    <row r="16" spans="1:7" x14ac:dyDescent="0.25">
      <c r="A16" s="15" t="s">
        <v>16</v>
      </c>
      <c r="B16" s="15" t="s">
        <v>17</v>
      </c>
      <c r="C16" s="15" t="s">
        <v>104</v>
      </c>
      <c r="D16" s="15" t="s">
        <v>8</v>
      </c>
      <c r="E16" s="25">
        <v>54091</v>
      </c>
      <c r="F16" s="25">
        <v>71350</v>
      </c>
      <c r="G16" s="25">
        <v>125441</v>
      </c>
    </row>
    <row r="17" spans="1:7" x14ac:dyDescent="0.25">
      <c r="A17" s="15" t="s">
        <v>209</v>
      </c>
      <c r="B17" s="15" t="s">
        <v>10</v>
      </c>
      <c r="C17" s="15" t="s">
        <v>104</v>
      </c>
      <c r="D17" s="15" t="s">
        <v>8</v>
      </c>
      <c r="E17" s="25">
        <v>90624</v>
      </c>
      <c r="F17" s="25">
        <v>79735</v>
      </c>
      <c r="G17" s="25">
        <v>170359</v>
      </c>
    </row>
    <row r="18" spans="1:7" x14ac:dyDescent="0.25">
      <c r="A18" s="28" t="s">
        <v>130</v>
      </c>
      <c r="B18" s="15" t="s">
        <v>18</v>
      </c>
      <c r="C18" s="15" t="s">
        <v>105</v>
      </c>
      <c r="D18" s="15" t="s">
        <v>8</v>
      </c>
      <c r="E18" s="25">
        <v>2117</v>
      </c>
      <c r="F18" s="25">
        <v>2871</v>
      </c>
      <c r="G18" s="25">
        <v>4988</v>
      </c>
    </row>
    <row r="19" spans="1:7" x14ac:dyDescent="0.25">
      <c r="A19" s="15" t="s">
        <v>19</v>
      </c>
      <c r="B19" s="15" t="s">
        <v>15</v>
      </c>
      <c r="C19" s="15" t="s">
        <v>106</v>
      </c>
      <c r="D19" s="15" t="s">
        <v>5</v>
      </c>
      <c r="E19" s="25">
        <v>1535</v>
      </c>
      <c r="F19" s="25">
        <v>553</v>
      </c>
      <c r="G19" s="25">
        <v>2088</v>
      </c>
    </row>
    <row r="20" spans="1:7" x14ac:dyDescent="0.25">
      <c r="A20" s="15" t="s">
        <v>131</v>
      </c>
      <c r="B20" s="15" t="s">
        <v>20</v>
      </c>
      <c r="C20" s="15" t="s">
        <v>104</v>
      </c>
      <c r="D20" s="15" t="s">
        <v>8</v>
      </c>
      <c r="E20" s="25">
        <v>3159</v>
      </c>
      <c r="F20" s="25">
        <v>8568</v>
      </c>
      <c r="G20" s="25">
        <v>11727</v>
      </c>
    </row>
    <row r="21" spans="1:7" x14ac:dyDescent="0.25">
      <c r="A21" s="28" t="s">
        <v>125</v>
      </c>
      <c r="B21" s="15" t="s">
        <v>13</v>
      </c>
      <c r="C21" s="15" t="s">
        <v>107</v>
      </c>
      <c r="D21" s="15" t="s">
        <v>8</v>
      </c>
      <c r="E21" s="25">
        <v>10029</v>
      </c>
      <c r="F21" s="25">
        <v>7193</v>
      </c>
      <c r="G21" s="25">
        <v>17222</v>
      </c>
    </row>
    <row r="22" spans="1:7" x14ac:dyDescent="0.25">
      <c r="A22" s="15" t="s">
        <v>124</v>
      </c>
      <c r="B22" s="15" t="s">
        <v>13</v>
      </c>
      <c r="C22" s="15" t="s">
        <v>107</v>
      </c>
      <c r="D22" s="15" t="s">
        <v>8</v>
      </c>
      <c r="E22" s="25">
        <v>8983</v>
      </c>
      <c r="F22" s="25">
        <v>2431</v>
      </c>
      <c r="G22" s="25">
        <v>11414</v>
      </c>
    </row>
    <row r="23" spans="1:7" x14ac:dyDescent="0.25">
      <c r="A23" s="28" t="s">
        <v>132</v>
      </c>
      <c r="B23" s="15" t="s">
        <v>22</v>
      </c>
      <c r="C23" s="15" t="s">
        <v>108</v>
      </c>
      <c r="D23" s="15" t="s">
        <v>8</v>
      </c>
      <c r="E23" s="25"/>
      <c r="F23" s="25">
        <v>17016</v>
      </c>
      <c r="G23" s="25">
        <v>17016</v>
      </c>
    </row>
    <row r="24" spans="1:7" x14ac:dyDescent="0.25">
      <c r="A24" s="15" t="s">
        <v>24</v>
      </c>
      <c r="B24" s="15" t="s">
        <v>25</v>
      </c>
      <c r="C24" s="15" t="s">
        <v>109</v>
      </c>
      <c r="D24" s="15" t="s">
        <v>8</v>
      </c>
      <c r="E24" s="25">
        <v>10960</v>
      </c>
      <c r="F24" s="25">
        <v>9358</v>
      </c>
      <c r="G24" s="25">
        <v>20318</v>
      </c>
    </row>
    <row r="25" spans="1:7" x14ac:dyDescent="0.25">
      <c r="A25" s="28" t="s">
        <v>126</v>
      </c>
      <c r="B25" s="15" t="s">
        <v>9</v>
      </c>
      <c r="C25" s="15" t="s">
        <v>110</v>
      </c>
      <c r="D25" s="15" t="s">
        <v>8</v>
      </c>
      <c r="E25" s="25">
        <v>0</v>
      </c>
      <c r="F25" s="25">
        <v>5080</v>
      </c>
      <c r="G25" s="25">
        <v>5080</v>
      </c>
    </row>
    <row r="26" spans="1:7" x14ac:dyDescent="0.25">
      <c r="A26" s="15" t="s">
        <v>133</v>
      </c>
      <c r="B26" s="15" t="s">
        <v>9</v>
      </c>
      <c r="C26" s="15" t="s">
        <v>110</v>
      </c>
      <c r="D26" s="15" t="s">
        <v>8</v>
      </c>
      <c r="E26" s="25">
        <v>3137</v>
      </c>
      <c r="F26" s="25">
        <v>29997</v>
      </c>
      <c r="G26" s="25">
        <v>33134</v>
      </c>
    </row>
    <row r="27" spans="1:7" x14ac:dyDescent="0.25">
      <c r="A27" s="28" t="s">
        <v>194</v>
      </c>
      <c r="B27" s="15" t="s">
        <v>26</v>
      </c>
      <c r="C27" s="15" t="s">
        <v>104</v>
      </c>
      <c r="D27" s="15" t="s">
        <v>8</v>
      </c>
      <c r="E27" s="25">
        <v>5812</v>
      </c>
      <c r="F27" s="25">
        <v>5303</v>
      </c>
      <c r="G27" s="25">
        <v>11115</v>
      </c>
    </row>
    <row r="28" spans="1:7" x14ac:dyDescent="0.25">
      <c r="A28" s="15" t="s">
        <v>160</v>
      </c>
      <c r="B28" s="15" t="s">
        <v>27</v>
      </c>
      <c r="C28" s="15" t="s">
        <v>111</v>
      </c>
      <c r="D28" s="15" t="s">
        <v>8</v>
      </c>
      <c r="E28" s="25"/>
      <c r="F28" s="25">
        <v>9515</v>
      </c>
      <c r="G28" s="25">
        <v>9515</v>
      </c>
    </row>
    <row r="29" spans="1:7" x14ac:dyDescent="0.25">
      <c r="A29" s="15" t="s">
        <v>30</v>
      </c>
      <c r="B29" s="15" t="s">
        <v>29</v>
      </c>
      <c r="C29" s="15" t="s">
        <v>112</v>
      </c>
      <c r="D29" s="15" t="s">
        <v>8</v>
      </c>
      <c r="E29" s="25">
        <v>0</v>
      </c>
      <c r="F29" s="25">
        <v>12338</v>
      </c>
      <c r="G29" s="25">
        <v>12338</v>
      </c>
    </row>
    <row r="30" spans="1:7" x14ac:dyDescent="0.25">
      <c r="A30" s="15" t="s">
        <v>127</v>
      </c>
      <c r="B30" s="15" t="s">
        <v>10</v>
      </c>
      <c r="C30" s="15" t="s">
        <v>104</v>
      </c>
      <c r="D30" s="15" t="s">
        <v>8</v>
      </c>
      <c r="E30" s="25">
        <v>218652</v>
      </c>
      <c r="F30" s="25">
        <v>104260</v>
      </c>
      <c r="G30" s="25">
        <v>322912</v>
      </c>
    </row>
    <row r="31" spans="1:7" x14ac:dyDescent="0.25">
      <c r="A31" s="15" t="s">
        <v>128</v>
      </c>
      <c r="B31" s="15" t="s">
        <v>10</v>
      </c>
      <c r="C31" s="15" t="s">
        <v>104</v>
      </c>
      <c r="D31" s="15" t="s">
        <v>8</v>
      </c>
      <c r="E31" s="25">
        <v>153125</v>
      </c>
      <c r="F31" s="25">
        <v>142262</v>
      </c>
      <c r="G31" s="25">
        <v>295387</v>
      </c>
    </row>
    <row r="32" spans="1:7" x14ac:dyDescent="0.25">
      <c r="A32" s="15" t="s">
        <v>129</v>
      </c>
      <c r="B32" s="15" t="s">
        <v>10</v>
      </c>
      <c r="C32" s="15" t="s">
        <v>104</v>
      </c>
      <c r="D32" s="15" t="s">
        <v>8</v>
      </c>
      <c r="E32" s="25">
        <v>37138</v>
      </c>
      <c r="F32" s="25">
        <v>23940</v>
      </c>
      <c r="G32" s="25">
        <v>61078</v>
      </c>
    </row>
    <row r="33" spans="1:7" x14ac:dyDescent="0.25">
      <c r="A33" s="28" t="s">
        <v>195</v>
      </c>
      <c r="B33" s="15" t="s">
        <v>31</v>
      </c>
      <c r="C33" s="15" t="s">
        <v>103</v>
      </c>
      <c r="D33" s="15" t="s">
        <v>8</v>
      </c>
      <c r="E33" s="25"/>
      <c r="F33" s="25">
        <v>14633</v>
      </c>
      <c r="G33" s="25">
        <v>14633</v>
      </c>
    </row>
    <row r="34" spans="1:7" x14ac:dyDescent="0.25">
      <c r="A34" s="15" t="s">
        <v>196</v>
      </c>
      <c r="B34" s="15" t="s">
        <v>32</v>
      </c>
      <c r="C34" s="15" t="s">
        <v>104</v>
      </c>
      <c r="D34" s="15" t="s">
        <v>5</v>
      </c>
      <c r="E34" s="25">
        <v>11728</v>
      </c>
      <c r="F34" s="25">
        <v>17861</v>
      </c>
      <c r="G34" s="25">
        <v>29589</v>
      </c>
    </row>
    <row r="35" spans="1:7" x14ac:dyDescent="0.25">
      <c r="A35" s="15" t="s">
        <v>95</v>
      </c>
      <c r="B35" s="15" t="s">
        <v>96</v>
      </c>
      <c r="C35" s="15" t="s">
        <v>106</v>
      </c>
      <c r="D35" s="15" t="s">
        <v>8</v>
      </c>
      <c r="E35" s="25">
        <v>8904</v>
      </c>
      <c r="F35" s="25">
        <v>5966</v>
      </c>
      <c r="G35" s="25">
        <v>14870</v>
      </c>
    </row>
    <row r="36" spans="1:7" x14ac:dyDescent="0.25">
      <c r="A36" s="15" t="s">
        <v>34</v>
      </c>
      <c r="B36" s="15" t="s">
        <v>33</v>
      </c>
      <c r="C36" s="15" t="s">
        <v>113</v>
      </c>
      <c r="D36" s="15" t="s">
        <v>8</v>
      </c>
      <c r="E36" s="25">
        <v>12052</v>
      </c>
      <c r="F36" s="25">
        <v>12062</v>
      </c>
      <c r="G36" s="25">
        <v>24114</v>
      </c>
    </row>
    <row r="37" spans="1:7" x14ac:dyDescent="0.25">
      <c r="A37" s="15" t="s">
        <v>36</v>
      </c>
      <c r="B37" s="15" t="s">
        <v>35</v>
      </c>
      <c r="C37" s="15" t="s">
        <v>105</v>
      </c>
      <c r="D37" s="15" t="s">
        <v>8</v>
      </c>
      <c r="E37" s="25">
        <v>10556</v>
      </c>
      <c r="F37" s="25">
        <v>6056</v>
      </c>
      <c r="G37" s="25">
        <v>16612</v>
      </c>
    </row>
    <row r="38" spans="1:7" x14ac:dyDescent="0.25">
      <c r="A38" s="15" t="s">
        <v>135</v>
      </c>
      <c r="B38" s="15" t="s">
        <v>39</v>
      </c>
      <c r="C38" s="15" t="s">
        <v>108</v>
      </c>
      <c r="D38" s="15" t="s">
        <v>8</v>
      </c>
      <c r="E38" s="25">
        <v>6569</v>
      </c>
      <c r="F38" s="25">
        <v>8351</v>
      </c>
      <c r="G38" s="25">
        <v>14920</v>
      </c>
    </row>
    <row r="39" spans="1:7" x14ac:dyDescent="0.25">
      <c r="A39" s="15" t="s">
        <v>136</v>
      </c>
      <c r="B39" s="15" t="s">
        <v>39</v>
      </c>
      <c r="C39" s="15" t="s">
        <v>108</v>
      </c>
      <c r="D39" s="15" t="s">
        <v>8</v>
      </c>
      <c r="E39" s="25">
        <v>0</v>
      </c>
      <c r="F39" s="25">
        <v>5500</v>
      </c>
      <c r="G39" s="25">
        <v>5500</v>
      </c>
    </row>
    <row r="40" spans="1:7" x14ac:dyDescent="0.25">
      <c r="A40" s="15" t="s">
        <v>137</v>
      </c>
      <c r="B40" s="15" t="s">
        <v>40</v>
      </c>
      <c r="C40" s="15" t="s">
        <v>114</v>
      </c>
      <c r="D40" s="15" t="s">
        <v>8</v>
      </c>
      <c r="E40" s="25">
        <v>0</v>
      </c>
      <c r="F40" s="25">
        <v>14857</v>
      </c>
      <c r="G40" s="25">
        <v>14857</v>
      </c>
    </row>
    <row r="41" spans="1:7" x14ac:dyDescent="0.25">
      <c r="A41" s="28" t="s">
        <v>138</v>
      </c>
      <c r="B41" s="28" t="s">
        <v>41</v>
      </c>
      <c r="C41" s="31" t="s">
        <v>115</v>
      </c>
      <c r="D41" s="28" t="s">
        <v>11</v>
      </c>
      <c r="E41" s="37">
        <v>1500</v>
      </c>
      <c r="F41" s="37">
        <v>1078</v>
      </c>
      <c r="G41" s="37">
        <v>2578</v>
      </c>
    </row>
    <row r="42" spans="1:7" x14ac:dyDescent="0.25">
      <c r="A42" s="15" t="s">
        <v>139</v>
      </c>
      <c r="B42" s="15" t="s">
        <v>23</v>
      </c>
      <c r="C42" s="15" t="s">
        <v>119</v>
      </c>
      <c r="D42" s="15" t="s">
        <v>8</v>
      </c>
      <c r="E42" s="25">
        <v>713</v>
      </c>
      <c r="F42" s="25">
        <v>1069</v>
      </c>
      <c r="G42" s="25">
        <v>1782</v>
      </c>
    </row>
    <row r="43" spans="1:7" x14ac:dyDescent="0.25">
      <c r="A43" s="15" t="s">
        <v>199</v>
      </c>
      <c r="B43" s="15" t="s">
        <v>43</v>
      </c>
      <c r="C43" s="15" t="s">
        <v>114</v>
      </c>
      <c r="D43" s="15" t="s">
        <v>8</v>
      </c>
      <c r="E43" s="25">
        <v>3288</v>
      </c>
      <c r="F43" s="25">
        <v>2625</v>
      </c>
      <c r="G43" s="25">
        <v>5913</v>
      </c>
    </row>
    <row r="44" spans="1:7" x14ac:dyDescent="0.25">
      <c r="A44" s="15" t="s">
        <v>140</v>
      </c>
      <c r="B44" s="15" t="s">
        <v>43</v>
      </c>
      <c r="C44" s="15" t="s">
        <v>114</v>
      </c>
      <c r="D44" s="15" t="s">
        <v>8</v>
      </c>
      <c r="E44" s="25"/>
      <c r="F44" s="25">
        <v>61</v>
      </c>
      <c r="G44" s="25">
        <v>61</v>
      </c>
    </row>
    <row r="45" spans="1:7" x14ac:dyDescent="0.25">
      <c r="A45" s="15" t="s">
        <v>218</v>
      </c>
      <c r="B45" s="15" t="s">
        <v>43</v>
      </c>
      <c r="C45" s="15" t="s">
        <v>114</v>
      </c>
      <c r="D45" s="15" t="s">
        <v>8</v>
      </c>
      <c r="E45" s="25"/>
      <c r="F45" s="25">
        <v>1215</v>
      </c>
      <c r="G45" s="25">
        <v>1215</v>
      </c>
    </row>
    <row r="46" spans="1:7" x14ac:dyDescent="0.25">
      <c r="A46" s="15" t="s">
        <v>44</v>
      </c>
      <c r="B46" s="15" t="s">
        <v>45</v>
      </c>
      <c r="C46" s="15" t="s">
        <v>116</v>
      </c>
      <c r="D46" s="15" t="s">
        <v>8</v>
      </c>
      <c r="E46" s="25">
        <v>18083</v>
      </c>
      <c r="F46" s="25">
        <v>24353</v>
      </c>
      <c r="G46" s="25">
        <v>42436</v>
      </c>
    </row>
    <row r="47" spans="1:7" x14ac:dyDescent="0.25">
      <c r="A47" s="28" t="s">
        <v>141</v>
      </c>
      <c r="B47" s="15" t="s">
        <v>46</v>
      </c>
      <c r="C47" s="15" t="s">
        <v>109</v>
      </c>
      <c r="D47" s="15" t="s">
        <v>8</v>
      </c>
      <c r="E47" s="25">
        <v>5984</v>
      </c>
      <c r="F47" s="25">
        <v>1661</v>
      </c>
      <c r="G47" s="25">
        <v>7645</v>
      </c>
    </row>
    <row r="48" spans="1:7" x14ac:dyDescent="0.25">
      <c r="A48" s="15" t="s">
        <v>205</v>
      </c>
      <c r="B48" s="15" t="s">
        <v>47</v>
      </c>
      <c r="C48" s="15" t="s">
        <v>118</v>
      </c>
      <c r="D48" s="15" t="s">
        <v>5</v>
      </c>
      <c r="E48" s="25">
        <v>5493</v>
      </c>
      <c r="F48" s="25">
        <v>5869</v>
      </c>
      <c r="G48" s="25">
        <v>11362</v>
      </c>
    </row>
    <row r="49" spans="1:7" x14ac:dyDescent="0.25">
      <c r="A49" s="15" t="s">
        <v>142</v>
      </c>
      <c r="B49" s="15" t="s">
        <v>48</v>
      </c>
      <c r="C49" s="15" t="s">
        <v>115</v>
      </c>
      <c r="D49" s="15" t="s">
        <v>8</v>
      </c>
      <c r="E49" s="25">
        <v>0</v>
      </c>
      <c r="F49" s="25">
        <v>3918</v>
      </c>
      <c r="G49" s="25">
        <v>3918</v>
      </c>
    </row>
    <row r="50" spans="1:7" x14ac:dyDescent="0.25">
      <c r="A50" s="15" t="s">
        <v>202</v>
      </c>
      <c r="B50" s="15" t="s">
        <v>48</v>
      </c>
      <c r="C50" s="15" t="s">
        <v>115</v>
      </c>
      <c r="D50" s="15" t="s">
        <v>8</v>
      </c>
      <c r="E50" s="25">
        <v>9671</v>
      </c>
      <c r="F50" s="25">
        <v>17192</v>
      </c>
      <c r="G50" s="25">
        <v>26863</v>
      </c>
    </row>
    <row r="51" spans="1:7" x14ac:dyDescent="0.25">
      <c r="A51" s="15" t="s">
        <v>49</v>
      </c>
      <c r="B51" s="15" t="s">
        <v>50</v>
      </c>
      <c r="C51" s="15" t="s">
        <v>102</v>
      </c>
      <c r="D51" s="15" t="s">
        <v>8</v>
      </c>
      <c r="E51" s="25"/>
      <c r="F51" s="25">
        <v>5662</v>
      </c>
      <c r="G51" s="25">
        <v>5662</v>
      </c>
    </row>
    <row r="52" spans="1:7" x14ac:dyDescent="0.25">
      <c r="A52" s="15" t="s">
        <v>51</v>
      </c>
      <c r="B52" s="15" t="s">
        <v>41</v>
      </c>
      <c r="C52" s="15" t="s">
        <v>115</v>
      </c>
      <c r="D52" s="15" t="s">
        <v>8</v>
      </c>
      <c r="E52" s="25">
        <v>3512</v>
      </c>
      <c r="F52" s="25">
        <v>2672</v>
      </c>
      <c r="G52" s="25">
        <v>6184</v>
      </c>
    </row>
    <row r="53" spans="1:7" x14ac:dyDescent="0.25">
      <c r="A53" s="28" t="s">
        <v>143</v>
      </c>
      <c r="B53" s="15" t="s">
        <v>52</v>
      </c>
      <c r="C53" s="15" t="s">
        <v>107</v>
      </c>
      <c r="D53" s="15" t="s">
        <v>8</v>
      </c>
      <c r="E53" s="25">
        <v>3278</v>
      </c>
      <c r="F53" s="25">
        <v>6893</v>
      </c>
      <c r="G53" s="25">
        <v>10171</v>
      </c>
    </row>
    <row r="54" spans="1:7" x14ac:dyDescent="0.25">
      <c r="A54" s="15" t="s">
        <v>54</v>
      </c>
      <c r="B54" s="15" t="s">
        <v>37</v>
      </c>
      <c r="C54" s="15" t="s">
        <v>103</v>
      </c>
      <c r="D54" s="15" t="s">
        <v>8</v>
      </c>
      <c r="E54" s="25">
        <v>9527</v>
      </c>
      <c r="F54" s="25">
        <v>26882</v>
      </c>
      <c r="G54" s="25">
        <v>36409</v>
      </c>
    </row>
    <row r="55" spans="1:7" x14ac:dyDescent="0.25">
      <c r="A55" s="15" t="s">
        <v>56</v>
      </c>
      <c r="B55" s="15" t="s">
        <v>55</v>
      </c>
      <c r="C55" s="15" t="s">
        <v>102</v>
      </c>
      <c r="D55" s="15" t="s">
        <v>8</v>
      </c>
      <c r="E55" s="25">
        <v>22230</v>
      </c>
      <c r="F55" s="25">
        <v>12335</v>
      </c>
      <c r="G55" s="25">
        <v>34565</v>
      </c>
    </row>
    <row r="56" spans="1:7" x14ac:dyDescent="0.25">
      <c r="A56" s="15" t="s">
        <v>57</v>
      </c>
      <c r="B56" s="15" t="s">
        <v>15</v>
      </c>
      <c r="C56" s="15" t="s">
        <v>106</v>
      </c>
      <c r="D56" s="15" t="s">
        <v>8</v>
      </c>
      <c r="E56" s="25">
        <v>33085</v>
      </c>
      <c r="F56" s="25">
        <v>10260</v>
      </c>
      <c r="G56" s="25">
        <v>43345</v>
      </c>
    </row>
    <row r="57" spans="1:7" x14ac:dyDescent="0.25">
      <c r="A57" s="28" t="s">
        <v>144</v>
      </c>
      <c r="B57" s="15" t="s">
        <v>58</v>
      </c>
      <c r="C57" s="15" t="s">
        <v>106</v>
      </c>
      <c r="D57" s="15" t="s">
        <v>8</v>
      </c>
      <c r="E57" s="25">
        <v>38960</v>
      </c>
      <c r="F57" s="25">
        <v>10925</v>
      </c>
      <c r="G57" s="25">
        <v>49885</v>
      </c>
    </row>
    <row r="58" spans="1:7" x14ac:dyDescent="0.25">
      <c r="A58" s="15" t="s">
        <v>60</v>
      </c>
      <c r="B58" s="15" t="s">
        <v>10</v>
      </c>
      <c r="C58" s="15" t="s">
        <v>104</v>
      </c>
      <c r="D58" s="15" t="s">
        <v>12</v>
      </c>
      <c r="E58" s="25">
        <v>18135</v>
      </c>
      <c r="F58" s="25">
        <v>13964</v>
      </c>
      <c r="G58" s="25">
        <v>32099</v>
      </c>
    </row>
    <row r="59" spans="1:7" x14ac:dyDescent="0.25">
      <c r="A59" s="15" t="s">
        <v>61</v>
      </c>
      <c r="B59" s="15" t="s">
        <v>62</v>
      </c>
      <c r="C59" s="15" t="s">
        <v>103</v>
      </c>
      <c r="D59" s="15" t="s">
        <v>8</v>
      </c>
      <c r="E59" s="25">
        <v>6907</v>
      </c>
      <c r="F59" s="25">
        <v>1517</v>
      </c>
      <c r="G59" s="25">
        <v>8424</v>
      </c>
    </row>
    <row r="60" spans="1:7" x14ac:dyDescent="0.25">
      <c r="A60" s="15" t="s">
        <v>97</v>
      </c>
      <c r="B60" s="15" t="s">
        <v>10</v>
      </c>
      <c r="C60" s="15" t="s">
        <v>104</v>
      </c>
      <c r="D60" s="15" t="s">
        <v>8</v>
      </c>
      <c r="E60" s="25"/>
      <c r="F60" s="25">
        <v>6857</v>
      </c>
      <c r="G60" s="25">
        <v>6857</v>
      </c>
    </row>
    <row r="61" spans="1:7" x14ac:dyDescent="0.25">
      <c r="A61" s="15" t="s">
        <v>206</v>
      </c>
      <c r="B61" s="15" t="s">
        <v>38</v>
      </c>
      <c r="C61" s="15" t="s">
        <v>113</v>
      </c>
      <c r="D61" s="15" t="s">
        <v>8</v>
      </c>
      <c r="E61" s="25">
        <v>2586</v>
      </c>
      <c r="F61" s="25">
        <v>2275</v>
      </c>
      <c r="G61" s="25">
        <v>4861</v>
      </c>
    </row>
    <row r="62" spans="1:7" x14ac:dyDescent="0.25">
      <c r="A62" s="28" t="s">
        <v>210</v>
      </c>
      <c r="B62" s="15" t="s">
        <v>15</v>
      </c>
      <c r="C62" s="15" t="s">
        <v>106</v>
      </c>
      <c r="D62" s="15" t="s">
        <v>8</v>
      </c>
      <c r="E62" s="25">
        <v>65492</v>
      </c>
      <c r="F62" s="25">
        <v>12780</v>
      </c>
      <c r="G62" s="25">
        <v>78272</v>
      </c>
    </row>
    <row r="63" spans="1:7" x14ac:dyDescent="0.25">
      <c r="A63" s="15" t="s">
        <v>203</v>
      </c>
      <c r="B63" s="15" t="s">
        <v>15</v>
      </c>
      <c r="C63" s="15" t="s">
        <v>106</v>
      </c>
      <c r="D63" s="15" t="s">
        <v>8</v>
      </c>
      <c r="E63" s="25">
        <v>17018</v>
      </c>
      <c r="F63" s="25">
        <v>12665</v>
      </c>
      <c r="G63" s="25">
        <v>29683</v>
      </c>
    </row>
    <row r="64" spans="1:7" x14ac:dyDescent="0.25">
      <c r="A64" s="28" t="s">
        <v>148</v>
      </c>
      <c r="B64" s="15" t="s">
        <v>4</v>
      </c>
      <c r="C64" s="15" t="s">
        <v>102</v>
      </c>
      <c r="D64" s="15" t="s">
        <v>8</v>
      </c>
      <c r="E64" s="25">
        <v>39787</v>
      </c>
      <c r="F64" s="25">
        <v>15586</v>
      </c>
      <c r="G64" s="25">
        <v>55373</v>
      </c>
    </row>
    <row r="65" spans="1:7" x14ac:dyDescent="0.25">
      <c r="A65" s="15" t="s">
        <v>63</v>
      </c>
      <c r="B65" s="15" t="s">
        <v>4</v>
      </c>
      <c r="C65" s="15" t="s">
        <v>102</v>
      </c>
      <c r="D65" s="15" t="s">
        <v>8</v>
      </c>
      <c r="E65" s="25">
        <v>39056</v>
      </c>
      <c r="F65" s="25">
        <v>12782</v>
      </c>
      <c r="G65" s="25">
        <v>51838</v>
      </c>
    </row>
    <row r="66" spans="1:7" x14ac:dyDescent="0.25">
      <c r="A66" s="28" t="s">
        <v>149</v>
      </c>
      <c r="B66" s="15" t="s">
        <v>21</v>
      </c>
      <c r="C66" s="15" t="s">
        <v>104</v>
      </c>
      <c r="D66" s="15" t="s">
        <v>8</v>
      </c>
      <c r="E66" s="25">
        <v>18524</v>
      </c>
      <c r="F66" s="25">
        <v>7141</v>
      </c>
      <c r="G66" s="25">
        <v>25665</v>
      </c>
    </row>
    <row r="67" spans="1:7" x14ac:dyDescent="0.25">
      <c r="A67" s="28" t="s">
        <v>150</v>
      </c>
      <c r="B67" s="15" t="s">
        <v>21</v>
      </c>
      <c r="C67" s="15" t="s">
        <v>104</v>
      </c>
      <c r="D67" s="15" t="s">
        <v>8</v>
      </c>
      <c r="E67" s="25">
        <v>0</v>
      </c>
      <c r="F67" s="25">
        <v>398</v>
      </c>
      <c r="G67" s="25">
        <v>398</v>
      </c>
    </row>
    <row r="68" spans="1:7" x14ac:dyDescent="0.25">
      <c r="A68" s="28" t="s">
        <v>151</v>
      </c>
      <c r="B68" s="15" t="s">
        <v>64</v>
      </c>
      <c r="C68" s="15" t="s">
        <v>102</v>
      </c>
      <c r="D68" s="15" t="s">
        <v>8</v>
      </c>
      <c r="E68" s="25">
        <v>0</v>
      </c>
      <c r="F68" s="25">
        <v>3409</v>
      </c>
      <c r="G68" s="25">
        <v>3409</v>
      </c>
    </row>
    <row r="69" spans="1:7" x14ac:dyDescent="0.25">
      <c r="A69" s="28" t="s">
        <v>152</v>
      </c>
      <c r="B69" s="15" t="s">
        <v>65</v>
      </c>
      <c r="C69" s="15" t="s">
        <v>117</v>
      </c>
      <c r="D69" s="15" t="s">
        <v>8</v>
      </c>
      <c r="E69" s="25">
        <v>3178</v>
      </c>
      <c r="F69" s="25">
        <v>8248</v>
      </c>
      <c r="G69" s="25">
        <v>11426</v>
      </c>
    </row>
    <row r="70" spans="1:7" x14ac:dyDescent="0.25">
      <c r="A70" s="28" t="s">
        <v>153</v>
      </c>
      <c r="B70" s="15" t="s">
        <v>65</v>
      </c>
      <c r="C70" s="15" t="s">
        <v>117</v>
      </c>
      <c r="D70" s="15" t="s">
        <v>8</v>
      </c>
      <c r="E70" s="25">
        <v>3981</v>
      </c>
      <c r="F70" s="25">
        <v>5118</v>
      </c>
      <c r="G70" s="25">
        <v>9099</v>
      </c>
    </row>
    <row r="71" spans="1:7" x14ac:dyDescent="0.25">
      <c r="A71" s="28" t="s">
        <v>154</v>
      </c>
      <c r="B71" s="15" t="s">
        <v>65</v>
      </c>
      <c r="C71" s="15" t="s">
        <v>117</v>
      </c>
      <c r="D71" s="15" t="s">
        <v>8</v>
      </c>
      <c r="E71" s="25"/>
      <c r="F71" s="25">
        <v>15379</v>
      </c>
      <c r="G71" s="25">
        <v>15379</v>
      </c>
    </row>
    <row r="72" spans="1:7" x14ac:dyDescent="0.25">
      <c r="A72" s="15" t="s">
        <v>221</v>
      </c>
      <c r="B72" s="15" t="s">
        <v>59</v>
      </c>
      <c r="C72" s="15" t="s">
        <v>104</v>
      </c>
      <c r="D72" s="15" t="s">
        <v>8</v>
      </c>
      <c r="E72" s="25"/>
      <c r="F72" s="25">
        <v>1803</v>
      </c>
      <c r="G72" s="25">
        <v>1803</v>
      </c>
    </row>
    <row r="73" spans="1:7" x14ac:dyDescent="0.25">
      <c r="A73" s="15" t="s">
        <v>222</v>
      </c>
      <c r="B73" s="15" t="s">
        <v>59</v>
      </c>
      <c r="C73" s="15" t="s">
        <v>104</v>
      </c>
      <c r="D73" s="15" t="s">
        <v>8</v>
      </c>
      <c r="E73" s="25">
        <v>410</v>
      </c>
      <c r="F73" s="25">
        <v>14686</v>
      </c>
      <c r="G73" s="25">
        <v>15096</v>
      </c>
    </row>
    <row r="74" spans="1:7" x14ac:dyDescent="0.25">
      <c r="A74" s="15" t="s">
        <v>214</v>
      </c>
      <c r="B74" s="15" t="s">
        <v>10</v>
      </c>
      <c r="C74" s="15" t="s">
        <v>104</v>
      </c>
      <c r="D74" s="15" t="s">
        <v>8</v>
      </c>
      <c r="E74" s="25">
        <v>14544</v>
      </c>
      <c r="F74" s="25">
        <v>2977</v>
      </c>
      <c r="G74" s="25">
        <v>17521</v>
      </c>
    </row>
    <row r="75" spans="1:7" x14ac:dyDescent="0.25">
      <c r="A75" s="15" t="s">
        <v>208</v>
      </c>
      <c r="B75" s="15" t="s">
        <v>68</v>
      </c>
      <c r="C75" s="15" t="s">
        <v>110</v>
      </c>
      <c r="D75" s="15" t="s">
        <v>8</v>
      </c>
      <c r="E75" s="25">
        <v>538</v>
      </c>
      <c r="F75" s="25">
        <v>1391</v>
      </c>
      <c r="G75" s="25">
        <v>1929</v>
      </c>
    </row>
    <row r="76" spans="1:7" x14ac:dyDescent="0.25">
      <c r="A76" s="31">
        <f>SUBTOTAL(103,Taulukko27[Museokohteet])</f>
        <v>65</v>
      </c>
      <c r="B76" s="31"/>
      <c r="C76" s="31"/>
      <c r="D76" s="31"/>
      <c r="E76" s="36">
        <f>SUBTOTAL(109,Taulukko27[Maksetut käynnit museokohteittain])</f>
        <v>1307195</v>
      </c>
      <c r="F76" s="36">
        <f>SUBTOTAL(109,Taulukko27[Ilmaiskäynnit museokohteittain])</f>
        <v>1019252</v>
      </c>
      <c r="G76" s="36">
        <f>SUBTOTAL(109,Taulukko27[Kaikki käynnit museokohteittain])</f>
        <v>2326447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72"/>
  <sheetViews>
    <sheetView workbookViewId="0">
      <selection activeCell="A14" sqref="A14"/>
    </sheetView>
  </sheetViews>
  <sheetFormatPr defaultRowHeight="15" x14ac:dyDescent="0.25"/>
  <cols>
    <col min="1" max="1" width="67.7109375" customWidth="1"/>
    <col min="2" max="2" width="19.7109375" customWidth="1"/>
    <col min="3" max="3" width="25.140625" bestFit="1" customWidth="1"/>
    <col min="4" max="4" width="25.140625" customWidth="1"/>
    <col min="5" max="5" width="31" bestFit="1" customWidth="1"/>
    <col min="6" max="6" width="27.7109375" bestFit="1" customWidth="1"/>
    <col min="7" max="7" width="28.42578125" bestFit="1" customWidth="1"/>
  </cols>
  <sheetData>
    <row r="1" spans="1:9" ht="15.75" x14ac:dyDescent="0.25">
      <c r="A1" s="4" t="s">
        <v>211</v>
      </c>
    </row>
    <row r="2" spans="1:9" x14ac:dyDescent="0.25">
      <c r="A2" s="3" t="s">
        <v>72</v>
      </c>
    </row>
    <row r="3" spans="1:9" x14ac:dyDescent="0.25">
      <c r="A3" s="3" t="s">
        <v>73</v>
      </c>
    </row>
    <row r="4" spans="1:9" x14ac:dyDescent="0.25">
      <c r="A4" s="3" t="s">
        <v>204</v>
      </c>
    </row>
    <row r="5" spans="1:9" x14ac:dyDescent="0.25">
      <c r="A5" s="3" t="s">
        <v>212</v>
      </c>
    </row>
    <row r="7" spans="1:9" ht="15" customHeight="1" x14ac:dyDescent="0.25">
      <c r="A7" s="20" t="s">
        <v>122</v>
      </c>
    </row>
    <row r="8" spans="1:9" ht="15" customHeight="1" x14ac:dyDescent="0.25">
      <c r="A8" s="20" t="s">
        <v>123</v>
      </c>
    </row>
    <row r="9" spans="1:9" ht="15" customHeight="1" x14ac:dyDescent="0.3">
      <c r="A9" s="7" t="s">
        <v>185</v>
      </c>
      <c r="H9" s="26"/>
      <c r="I9" s="27"/>
    </row>
    <row r="10" spans="1:9" x14ac:dyDescent="0.25">
      <c r="A10" s="33" t="s">
        <v>2</v>
      </c>
      <c r="B10" s="33" t="s">
        <v>0</v>
      </c>
      <c r="C10" s="33" t="s">
        <v>101</v>
      </c>
      <c r="D10" s="33" t="s">
        <v>1</v>
      </c>
      <c r="E10" s="33" t="s">
        <v>76</v>
      </c>
      <c r="F10" s="33" t="s">
        <v>77</v>
      </c>
      <c r="G10" s="33" t="s">
        <v>69</v>
      </c>
    </row>
    <row r="11" spans="1:9" x14ac:dyDescent="0.25">
      <c r="A11" s="15" t="s">
        <v>3</v>
      </c>
      <c r="B11" s="15" t="s">
        <v>4</v>
      </c>
      <c r="C11" s="15" t="s">
        <v>102</v>
      </c>
      <c r="D11" s="15" t="s">
        <v>5</v>
      </c>
      <c r="E11" s="25">
        <v>46156</v>
      </c>
      <c r="F11" s="25">
        <v>9675</v>
      </c>
      <c r="G11" s="25">
        <v>55831</v>
      </c>
    </row>
    <row r="12" spans="1:9" x14ac:dyDescent="0.25">
      <c r="A12" s="15" t="s">
        <v>6</v>
      </c>
      <c r="B12" s="15" t="s">
        <v>7</v>
      </c>
      <c r="C12" s="15" t="s">
        <v>103</v>
      </c>
      <c r="D12" s="15" t="s">
        <v>8</v>
      </c>
      <c r="E12" s="25">
        <v>1668</v>
      </c>
      <c r="F12" s="25">
        <v>16194</v>
      </c>
      <c r="G12" s="25">
        <v>17862</v>
      </c>
    </row>
    <row r="13" spans="1:9" x14ac:dyDescent="0.25">
      <c r="A13" s="28" t="s">
        <v>193</v>
      </c>
      <c r="B13" s="15" t="s">
        <v>10</v>
      </c>
      <c r="C13" s="15" t="s">
        <v>104</v>
      </c>
      <c r="D13" s="15" t="s">
        <v>8</v>
      </c>
      <c r="E13" s="25">
        <v>19416</v>
      </c>
      <c r="F13" s="25">
        <v>8016</v>
      </c>
      <c r="G13" s="25">
        <v>27432</v>
      </c>
    </row>
    <row r="14" spans="1:9" x14ac:dyDescent="0.25">
      <c r="A14" s="15" t="s">
        <v>14</v>
      </c>
      <c r="B14" s="15" t="s">
        <v>10</v>
      </c>
      <c r="C14" s="15" t="s">
        <v>104</v>
      </c>
      <c r="D14" s="15" t="s">
        <v>8</v>
      </c>
      <c r="E14" s="25">
        <v>43283</v>
      </c>
      <c r="F14" s="25">
        <v>13568</v>
      </c>
      <c r="G14" s="25">
        <v>56851</v>
      </c>
    </row>
    <row r="15" spans="1:9" x14ac:dyDescent="0.25">
      <c r="A15" s="15" t="s">
        <v>16</v>
      </c>
      <c r="B15" s="15" t="s">
        <v>17</v>
      </c>
      <c r="C15" s="15" t="s">
        <v>104</v>
      </c>
      <c r="D15" s="15" t="s">
        <v>8</v>
      </c>
      <c r="E15" s="25">
        <v>42086</v>
      </c>
      <c r="F15" s="25">
        <v>89432</v>
      </c>
      <c r="G15" s="25">
        <v>131518</v>
      </c>
    </row>
    <row r="16" spans="1:9" x14ac:dyDescent="0.25">
      <c r="A16" s="28" t="s">
        <v>130</v>
      </c>
      <c r="B16" s="15" t="s">
        <v>18</v>
      </c>
      <c r="C16" s="15" t="s">
        <v>105</v>
      </c>
      <c r="D16" s="15" t="s">
        <v>8</v>
      </c>
      <c r="E16" s="25">
        <v>1343</v>
      </c>
      <c r="F16" s="25">
        <v>3059</v>
      </c>
      <c r="G16" s="25">
        <v>4402</v>
      </c>
    </row>
    <row r="17" spans="1:7" x14ac:dyDescent="0.25">
      <c r="A17" s="15" t="s">
        <v>209</v>
      </c>
      <c r="B17" s="15" t="s">
        <v>10</v>
      </c>
      <c r="C17" s="15" t="s">
        <v>104</v>
      </c>
      <c r="D17" s="15" t="s">
        <v>8</v>
      </c>
      <c r="E17" s="25">
        <v>122903</v>
      </c>
      <c r="F17" s="25">
        <v>80831</v>
      </c>
      <c r="G17" s="25">
        <v>203734</v>
      </c>
    </row>
    <row r="18" spans="1:7" x14ac:dyDescent="0.25">
      <c r="A18" s="15" t="s">
        <v>19</v>
      </c>
      <c r="B18" s="15" t="s">
        <v>15</v>
      </c>
      <c r="C18" s="15" t="s">
        <v>106</v>
      </c>
      <c r="D18" s="15" t="s">
        <v>5</v>
      </c>
      <c r="E18" s="25">
        <v>1147</v>
      </c>
      <c r="F18" s="25">
        <v>878</v>
      </c>
      <c r="G18" s="25">
        <v>2025</v>
      </c>
    </row>
    <row r="19" spans="1:7" x14ac:dyDescent="0.25">
      <c r="A19" s="28" t="s">
        <v>131</v>
      </c>
      <c r="B19" s="15" t="s">
        <v>20</v>
      </c>
      <c r="C19" s="15" t="s">
        <v>104</v>
      </c>
      <c r="D19" s="15" t="s">
        <v>8</v>
      </c>
      <c r="E19" s="25">
        <v>3337</v>
      </c>
      <c r="F19" s="25">
        <v>7596</v>
      </c>
      <c r="G19" s="25">
        <v>10933</v>
      </c>
    </row>
    <row r="20" spans="1:7" x14ac:dyDescent="0.25">
      <c r="A20" s="28" t="s">
        <v>125</v>
      </c>
      <c r="B20" s="15" t="s">
        <v>13</v>
      </c>
      <c r="C20" s="15" t="s">
        <v>107</v>
      </c>
      <c r="D20" s="15" t="s">
        <v>8</v>
      </c>
      <c r="E20" s="25">
        <v>13830</v>
      </c>
      <c r="F20" s="25">
        <v>5667</v>
      </c>
      <c r="G20" s="25">
        <v>19497</v>
      </c>
    </row>
    <row r="21" spans="1:7" x14ac:dyDescent="0.25">
      <c r="A21" s="28" t="s">
        <v>124</v>
      </c>
      <c r="B21" s="15" t="s">
        <v>13</v>
      </c>
      <c r="C21" s="15" t="s">
        <v>107</v>
      </c>
      <c r="D21" s="15" t="s">
        <v>8</v>
      </c>
      <c r="E21" s="25">
        <v>13057</v>
      </c>
      <c r="F21" s="25">
        <v>3307</v>
      </c>
      <c r="G21" s="25">
        <v>16364</v>
      </c>
    </row>
    <row r="22" spans="1:7" x14ac:dyDescent="0.25">
      <c r="A22" s="28" t="s">
        <v>132</v>
      </c>
      <c r="B22" s="15" t="s">
        <v>22</v>
      </c>
      <c r="C22" s="15" t="s">
        <v>108</v>
      </c>
      <c r="D22" s="15" t="s">
        <v>8</v>
      </c>
      <c r="E22" s="25"/>
      <c r="F22" s="25">
        <v>16429</v>
      </c>
      <c r="G22" s="25">
        <v>16429</v>
      </c>
    </row>
    <row r="23" spans="1:7" x14ac:dyDescent="0.25">
      <c r="A23" s="15" t="s">
        <v>24</v>
      </c>
      <c r="B23" s="15" t="s">
        <v>25</v>
      </c>
      <c r="C23" s="15" t="s">
        <v>109</v>
      </c>
      <c r="D23" s="15" t="s">
        <v>8</v>
      </c>
      <c r="E23" s="25">
        <v>9667</v>
      </c>
      <c r="F23" s="25">
        <v>9928</v>
      </c>
      <c r="G23" s="25">
        <v>19595</v>
      </c>
    </row>
    <row r="24" spans="1:7" x14ac:dyDescent="0.25">
      <c r="A24" s="28" t="s">
        <v>126</v>
      </c>
      <c r="B24" s="15" t="s">
        <v>9</v>
      </c>
      <c r="C24" s="15" t="s">
        <v>110</v>
      </c>
      <c r="D24" s="15" t="s">
        <v>8</v>
      </c>
      <c r="E24" s="25"/>
      <c r="F24" s="25">
        <v>7413</v>
      </c>
      <c r="G24" s="25">
        <v>7413</v>
      </c>
    </row>
    <row r="25" spans="1:7" x14ac:dyDescent="0.25">
      <c r="A25" s="28" t="s">
        <v>133</v>
      </c>
      <c r="B25" s="15" t="s">
        <v>9</v>
      </c>
      <c r="C25" s="15" t="s">
        <v>110</v>
      </c>
      <c r="D25" s="15" t="s">
        <v>8</v>
      </c>
      <c r="E25" s="25">
        <v>4261</v>
      </c>
      <c r="F25" s="25">
        <v>30190</v>
      </c>
      <c r="G25" s="25">
        <v>34451</v>
      </c>
    </row>
    <row r="26" spans="1:7" x14ac:dyDescent="0.25">
      <c r="A26" s="28" t="s">
        <v>194</v>
      </c>
      <c r="B26" s="15" t="s">
        <v>26</v>
      </c>
      <c r="C26" s="15" t="s">
        <v>104</v>
      </c>
      <c r="D26" s="15" t="s">
        <v>8</v>
      </c>
      <c r="E26" s="25">
        <v>6756</v>
      </c>
      <c r="F26" s="25">
        <v>4137</v>
      </c>
      <c r="G26" s="25">
        <v>10893</v>
      </c>
    </row>
    <row r="27" spans="1:7" x14ac:dyDescent="0.25">
      <c r="A27" s="28" t="s">
        <v>160</v>
      </c>
      <c r="B27" s="15" t="s">
        <v>27</v>
      </c>
      <c r="C27" s="15" t="s">
        <v>111</v>
      </c>
      <c r="D27" s="15" t="s">
        <v>8</v>
      </c>
      <c r="E27" s="25"/>
      <c r="F27" s="25">
        <v>7349</v>
      </c>
      <c r="G27" s="25">
        <v>7349</v>
      </c>
    </row>
    <row r="28" spans="1:7" x14ac:dyDescent="0.25">
      <c r="A28" s="15" t="s">
        <v>30</v>
      </c>
      <c r="B28" s="15" t="s">
        <v>29</v>
      </c>
      <c r="C28" s="15" t="s">
        <v>112</v>
      </c>
      <c r="D28" s="15" t="s">
        <v>8</v>
      </c>
      <c r="E28" s="25"/>
      <c r="F28" s="25">
        <v>8877</v>
      </c>
      <c r="G28" s="25">
        <v>8877</v>
      </c>
    </row>
    <row r="29" spans="1:7" x14ac:dyDescent="0.25">
      <c r="A29" s="28" t="s">
        <v>127</v>
      </c>
      <c r="B29" s="15" t="s">
        <v>10</v>
      </c>
      <c r="C29" s="15" t="s">
        <v>104</v>
      </c>
      <c r="D29" s="15" t="s">
        <v>8</v>
      </c>
      <c r="E29" s="25">
        <v>319073</v>
      </c>
      <c r="F29" s="25">
        <v>121761</v>
      </c>
      <c r="G29" s="25">
        <v>440834</v>
      </c>
    </row>
    <row r="30" spans="1:7" x14ac:dyDescent="0.25">
      <c r="A30" s="28" t="s">
        <v>128</v>
      </c>
      <c r="B30" s="15" t="s">
        <v>10</v>
      </c>
      <c r="C30" s="15" t="s">
        <v>104</v>
      </c>
      <c r="D30" s="15" t="s">
        <v>8</v>
      </c>
      <c r="E30" s="25">
        <v>160132</v>
      </c>
      <c r="F30" s="25">
        <v>135670</v>
      </c>
      <c r="G30" s="25">
        <v>295802</v>
      </c>
    </row>
    <row r="31" spans="1:7" x14ac:dyDescent="0.25">
      <c r="A31" s="28" t="s">
        <v>129</v>
      </c>
      <c r="B31" s="15" t="s">
        <v>10</v>
      </c>
      <c r="C31" s="15" t="s">
        <v>104</v>
      </c>
      <c r="D31" s="15" t="s">
        <v>8</v>
      </c>
      <c r="E31" s="25">
        <v>40078</v>
      </c>
      <c r="F31" s="25">
        <v>17405</v>
      </c>
      <c r="G31" s="25">
        <v>57483</v>
      </c>
    </row>
    <row r="32" spans="1:7" x14ac:dyDescent="0.25">
      <c r="A32" s="28" t="s">
        <v>195</v>
      </c>
      <c r="B32" s="15" t="s">
        <v>31</v>
      </c>
      <c r="C32" s="15" t="s">
        <v>103</v>
      </c>
      <c r="D32" s="15" t="s">
        <v>8</v>
      </c>
      <c r="E32" s="25">
        <v>1504</v>
      </c>
      <c r="F32" s="25">
        <v>12506</v>
      </c>
      <c r="G32" s="25">
        <v>14010</v>
      </c>
    </row>
    <row r="33" spans="1:7" x14ac:dyDescent="0.25">
      <c r="A33" s="28" t="s">
        <v>196</v>
      </c>
      <c r="B33" s="15" t="s">
        <v>32</v>
      </c>
      <c r="C33" s="15" t="s">
        <v>104</v>
      </c>
      <c r="D33" s="15" t="s">
        <v>5</v>
      </c>
      <c r="E33" s="25">
        <v>13731</v>
      </c>
      <c r="F33" s="25">
        <v>18680</v>
      </c>
      <c r="G33" s="25">
        <v>32411</v>
      </c>
    </row>
    <row r="34" spans="1:7" x14ac:dyDescent="0.25">
      <c r="A34" s="15" t="s">
        <v>95</v>
      </c>
      <c r="B34" s="15" t="s">
        <v>96</v>
      </c>
      <c r="C34" s="15" t="s">
        <v>106</v>
      </c>
      <c r="D34" s="15" t="s">
        <v>8</v>
      </c>
      <c r="E34" s="25">
        <v>3386</v>
      </c>
      <c r="F34" s="25">
        <v>5644</v>
      </c>
      <c r="G34" s="25">
        <v>9030</v>
      </c>
    </row>
    <row r="35" spans="1:7" x14ac:dyDescent="0.25">
      <c r="A35" s="15" t="s">
        <v>34</v>
      </c>
      <c r="B35" s="15" t="s">
        <v>33</v>
      </c>
      <c r="C35" s="15" t="s">
        <v>113</v>
      </c>
      <c r="D35" s="15" t="s">
        <v>8</v>
      </c>
      <c r="E35" s="25">
        <v>8849</v>
      </c>
      <c r="F35" s="25">
        <v>11012</v>
      </c>
      <c r="G35" s="25">
        <v>19861</v>
      </c>
    </row>
    <row r="36" spans="1:7" x14ac:dyDescent="0.25">
      <c r="A36" s="15" t="s">
        <v>36</v>
      </c>
      <c r="B36" s="15" t="s">
        <v>35</v>
      </c>
      <c r="C36" s="15" t="s">
        <v>105</v>
      </c>
      <c r="D36" s="15" t="s">
        <v>8</v>
      </c>
      <c r="E36" s="25">
        <v>9935</v>
      </c>
      <c r="F36" s="25">
        <v>6869</v>
      </c>
      <c r="G36" s="25">
        <v>16804</v>
      </c>
    </row>
    <row r="37" spans="1:7" x14ac:dyDescent="0.25">
      <c r="A37" s="28" t="s">
        <v>135</v>
      </c>
      <c r="B37" s="15" t="s">
        <v>39</v>
      </c>
      <c r="C37" s="15" t="s">
        <v>108</v>
      </c>
      <c r="D37" s="15" t="s">
        <v>8</v>
      </c>
      <c r="E37" s="25">
        <v>7651</v>
      </c>
      <c r="F37" s="25">
        <v>8692</v>
      </c>
      <c r="G37" s="25">
        <v>16343</v>
      </c>
    </row>
    <row r="38" spans="1:7" x14ac:dyDescent="0.25">
      <c r="A38" s="28" t="s">
        <v>136</v>
      </c>
      <c r="B38" s="15" t="s">
        <v>39</v>
      </c>
      <c r="C38" s="15" t="s">
        <v>108</v>
      </c>
      <c r="D38" s="15" t="s">
        <v>8</v>
      </c>
      <c r="E38" s="25"/>
      <c r="F38" s="25">
        <v>5715</v>
      </c>
      <c r="G38" s="25">
        <v>5715</v>
      </c>
    </row>
    <row r="39" spans="1:7" x14ac:dyDescent="0.25">
      <c r="A39" s="28" t="s">
        <v>137</v>
      </c>
      <c r="B39" s="15" t="s">
        <v>40</v>
      </c>
      <c r="C39" s="15" t="s">
        <v>114</v>
      </c>
      <c r="D39" s="15" t="s">
        <v>8</v>
      </c>
      <c r="E39" s="25"/>
      <c r="F39" s="25">
        <v>11626</v>
      </c>
      <c r="G39" s="25">
        <v>11626</v>
      </c>
    </row>
    <row r="40" spans="1:7" x14ac:dyDescent="0.25">
      <c r="A40" s="28" t="s">
        <v>138</v>
      </c>
      <c r="B40" s="15" t="s">
        <v>41</v>
      </c>
      <c r="C40" s="15" t="s">
        <v>115</v>
      </c>
      <c r="D40" s="15" t="s">
        <v>11</v>
      </c>
      <c r="E40" s="25">
        <v>683</v>
      </c>
      <c r="F40" s="25">
        <v>1220</v>
      </c>
      <c r="G40" s="25">
        <v>1903</v>
      </c>
    </row>
    <row r="41" spans="1:7" x14ac:dyDescent="0.25">
      <c r="A41" s="28" t="s">
        <v>139</v>
      </c>
      <c r="B41" s="15" t="s">
        <v>23</v>
      </c>
      <c r="C41" s="15" t="s">
        <v>119</v>
      </c>
      <c r="D41" s="15" t="s">
        <v>8</v>
      </c>
      <c r="E41" s="25">
        <v>2007</v>
      </c>
      <c r="F41" s="25">
        <v>9342</v>
      </c>
      <c r="G41" s="25">
        <v>11349</v>
      </c>
    </row>
    <row r="42" spans="1:7" x14ac:dyDescent="0.25">
      <c r="A42" s="28" t="s">
        <v>199</v>
      </c>
      <c r="B42" s="15" t="s">
        <v>43</v>
      </c>
      <c r="C42" s="15" t="s">
        <v>114</v>
      </c>
      <c r="D42" s="15" t="s">
        <v>8</v>
      </c>
      <c r="E42" s="25">
        <v>2583</v>
      </c>
      <c r="F42" s="25">
        <v>3357</v>
      </c>
      <c r="G42" s="25">
        <v>5940</v>
      </c>
    </row>
    <row r="43" spans="1:7" x14ac:dyDescent="0.25">
      <c r="A43" s="28" t="s">
        <v>140</v>
      </c>
      <c r="B43" s="15" t="s">
        <v>43</v>
      </c>
      <c r="C43" s="15" t="s">
        <v>114</v>
      </c>
      <c r="D43" s="15" t="s">
        <v>8</v>
      </c>
      <c r="E43" s="25"/>
      <c r="F43" s="25">
        <v>227</v>
      </c>
      <c r="G43" s="25">
        <v>227</v>
      </c>
    </row>
    <row r="44" spans="1:7" x14ac:dyDescent="0.25">
      <c r="A44" s="15" t="s">
        <v>44</v>
      </c>
      <c r="B44" s="15" t="s">
        <v>45</v>
      </c>
      <c r="C44" s="15" t="s">
        <v>116</v>
      </c>
      <c r="D44" s="15" t="s">
        <v>8</v>
      </c>
      <c r="E44" s="25">
        <v>14262</v>
      </c>
      <c r="F44" s="25">
        <v>19694</v>
      </c>
      <c r="G44" s="25">
        <v>33956</v>
      </c>
    </row>
    <row r="45" spans="1:7" x14ac:dyDescent="0.25">
      <c r="A45" s="28" t="s">
        <v>141</v>
      </c>
      <c r="B45" s="15" t="s">
        <v>46</v>
      </c>
      <c r="C45" s="15" t="s">
        <v>109</v>
      </c>
      <c r="D45" s="15" t="s">
        <v>8</v>
      </c>
      <c r="E45" s="25">
        <v>7222</v>
      </c>
      <c r="F45" s="25">
        <v>1191</v>
      </c>
      <c r="G45" s="25">
        <v>8413</v>
      </c>
    </row>
    <row r="46" spans="1:7" x14ac:dyDescent="0.25">
      <c r="A46" s="15" t="s">
        <v>205</v>
      </c>
      <c r="B46" s="15" t="s">
        <v>47</v>
      </c>
      <c r="C46" s="15" t="s">
        <v>118</v>
      </c>
      <c r="D46" s="15" t="s">
        <v>5</v>
      </c>
      <c r="E46" s="25">
        <v>6735</v>
      </c>
      <c r="F46" s="25">
        <v>5309</v>
      </c>
      <c r="G46" s="25">
        <v>12044</v>
      </c>
    </row>
    <row r="47" spans="1:7" x14ac:dyDescent="0.25">
      <c r="A47" s="28" t="s">
        <v>142</v>
      </c>
      <c r="B47" s="15" t="s">
        <v>48</v>
      </c>
      <c r="C47" s="15" t="s">
        <v>115</v>
      </c>
      <c r="D47" s="15" t="s">
        <v>8</v>
      </c>
      <c r="E47" s="25"/>
      <c r="F47" s="25">
        <v>3906</v>
      </c>
      <c r="G47" s="25">
        <v>3906</v>
      </c>
    </row>
    <row r="48" spans="1:7" x14ac:dyDescent="0.25">
      <c r="A48" s="28" t="s">
        <v>202</v>
      </c>
      <c r="B48" s="15" t="s">
        <v>48</v>
      </c>
      <c r="C48" s="15" t="s">
        <v>115</v>
      </c>
      <c r="D48" s="15" t="s">
        <v>8</v>
      </c>
      <c r="E48" s="25">
        <v>11106</v>
      </c>
      <c r="F48" s="25">
        <v>16201</v>
      </c>
      <c r="G48" s="25">
        <v>27307</v>
      </c>
    </row>
    <row r="49" spans="1:7" x14ac:dyDescent="0.25">
      <c r="A49" s="15" t="s">
        <v>49</v>
      </c>
      <c r="B49" s="15" t="s">
        <v>50</v>
      </c>
      <c r="C49" s="15" t="s">
        <v>102</v>
      </c>
      <c r="D49" s="15" t="s">
        <v>8</v>
      </c>
      <c r="E49" s="25"/>
      <c r="F49" s="25">
        <v>7118</v>
      </c>
      <c r="G49" s="25">
        <v>7118</v>
      </c>
    </row>
    <row r="50" spans="1:7" x14ac:dyDescent="0.25">
      <c r="A50" s="15" t="s">
        <v>51</v>
      </c>
      <c r="B50" s="15" t="s">
        <v>41</v>
      </c>
      <c r="C50" s="15" t="s">
        <v>115</v>
      </c>
      <c r="D50" s="15" t="s">
        <v>8</v>
      </c>
      <c r="E50" s="25">
        <v>2778</v>
      </c>
      <c r="F50" s="25">
        <v>7755</v>
      </c>
      <c r="G50" s="25">
        <v>10533</v>
      </c>
    </row>
    <row r="51" spans="1:7" x14ac:dyDescent="0.25">
      <c r="A51" s="28" t="s">
        <v>143</v>
      </c>
      <c r="B51" s="15" t="s">
        <v>52</v>
      </c>
      <c r="C51" s="15" t="s">
        <v>107</v>
      </c>
      <c r="D51" s="15" t="s">
        <v>8</v>
      </c>
      <c r="E51" s="25">
        <v>3515</v>
      </c>
      <c r="F51" s="25">
        <v>6023</v>
      </c>
      <c r="G51" s="25">
        <v>9538</v>
      </c>
    </row>
    <row r="52" spans="1:7" x14ac:dyDescent="0.25">
      <c r="A52" s="15" t="s">
        <v>54</v>
      </c>
      <c r="B52" s="15" t="s">
        <v>37</v>
      </c>
      <c r="C52" s="15" t="s">
        <v>103</v>
      </c>
      <c r="D52" s="15" t="s">
        <v>8</v>
      </c>
      <c r="E52" s="25">
        <v>12118</v>
      </c>
      <c r="F52" s="25">
        <v>32499</v>
      </c>
      <c r="G52" s="25">
        <v>44617</v>
      </c>
    </row>
    <row r="53" spans="1:7" x14ac:dyDescent="0.25">
      <c r="A53" s="15" t="s">
        <v>56</v>
      </c>
      <c r="B53" s="15" t="s">
        <v>55</v>
      </c>
      <c r="C53" s="15" t="s">
        <v>102</v>
      </c>
      <c r="D53" s="15" t="s">
        <v>8</v>
      </c>
      <c r="E53" s="25">
        <v>11399</v>
      </c>
      <c r="F53" s="25">
        <v>15595</v>
      </c>
      <c r="G53" s="25">
        <v>26994</v>
      </c>
    </row>
    <row r="54" spans="1:7" x14ac:dyDescent="0.25">
      <c r="A54" s="15" t="s">
        <v>57</v>
      </c>
      <c r="B54" s="15" t="s">
        <v>15</v>
      </c>
      <c r="C54" s="15" t="s">
        <v>106</v>
      </c>
      <c r="D54" s="15" t="s">
        <v>8</v>
      </c>
      <c r="E54" s="25">
        <v>53272</v>
      </c>
      <c r="F54" s="25">
        <v>15794</v>
      </c>
      <c r="G54" s="25">
        <v>69066</v>
      </c>
    </row>
    <row r="55" spans="1:7" x14ac:dyDescent="0.25">
      <c r="A55" s="28" t="s">
        <v>144</v>
      </c>
      <c r="B55" s="15" t="s">
        <v>58</v>
      </c>
      <c r="C55" s="15" t="s">
        <v>106</v>
      </c>
      <c r="D55" s="15" t="s">
        <v>8</v>
      </c>
      <c r="E55" s="25">
        <v>40901</v>
      </c>
      <c r="F55" s="25">
        <v>12456</v>
      </c>
      <c r="G55" s="25">
        <v>53357</v>
      </c>
    </row>
    <row r="56" spans="1:7" x14ac:dyDescent="0.25">
      <c r="A56" s="15" t="s">
        <v>60</v>
      </c>
      <c r="B56" s="15" t="s">
        <v>10</v>
      </c>
      <c r="C56" s="15" t="s">
        <v>104</v>
      </c>
      <c r="D56" s="15" t="s">
        <v>12</v>
      </c>
      <c r="E56" s="25">
        <v>28324</v>
      </c>
      <c r="F56" s="25">
        <v>16235</v>
      </c>
      <c r="G56" s="25">
        <v>44559</v>
      </c>
    </row>
    <row r="57" spans="1:7" x14ac:dyDescent="0.25">
      <c r="A57" s="15" t="s">
        <v>61</v>
      </c>
      <c r="B57" s="15" t="s">
        <v>62</v>
      </c>
      <c r="C57" s="15" t="s">
        <v>103</v>
      </c>
      <c r="D57" s="15" t="s">
        <v>8</v>
      </c>
      <c r="E57" s="25">
        <v>6362</v>
      </c>
      <c r="F57" s="25">
        <v>1693</v>
      </c>
      <c r="G57" s="25">
        <v>8055</v>
      </c>
    </row>
    <row r="58" spans="1:7" x14ac:dyDescent="0.25">
      <c r="A58" s="15" t="s">
        <v>97</v>
      </c>
      <c r="B58" s="15" t="s">
        <v>10</v>
      </c>
      <c r="C58" s="15" t="s">
        <v>104</v>
      </c>
      <c r="D58" s="15" t="s">
        <v>8</v>
      </c>
      <c r="E58" s="25"/>
      <c r="F58" s="25">
        <v>8240</v>
      </c>
      <c r="G58" s="25">
        <v>8240</v>
      </c>
    </row>
    <row r="59" spans="1:7" x14ac:dyDescent="0.25">
      <c r="A59" s="15" t="s">
        <v>206</v>
      </c>
      <c r="B59" s="15" t="s">
        <v>38</v>
      </c>
      <c r="C59" s="15" t="s">
        <v>113</v>
      </c>
      <c r="D59" s="15" t="s">
        <v>8</v>
      </c>
      <c r="E59" s="25">
        <v>3584</v>
      </c>
      <c r="F59" s="25">
        <v>2751</v>
      </c>
      <c r="G59" s="25">
        <v>6335</v>
      </c>
    </row>
    <row r="60" spans="1:7" x14ac:dyDescent="0.25">
      <c r="A60" s="15" t="s">
        <v>210</v>
      </c>
      <c r="B60" s="15" t="s">
        <v>15</v>
      </c>
      <c r="C60" s="15" t="s">
        <v>106</v>
      </c>
      <c r="D60" s="15" t="s">
        <v>8</v>
      </c>
      <c r="E60" s="25">
        <v>62154</v>
      </c>
      <c r="F60" s="25">
        <v>9049</v>
      </c>
      <c r="G60" s="25">
        <v>71203</v>
      </c>
    </row>
    <row r="61" spans="1:7" x14ac:dyDescent="0.25">
      <c r="A61" s="15" t="s">
        <v>207</v>
      </c>
      <c r="B61" s="15" t="s">
        <v>15</v>
      </c>
      <c r="C61" s="15" t="s">
        <v>106</v>
      </c>
      <c r="D61" s="15" t="s">
        <v>8</v>
      </c>
      <c r="E61" s="25">
        <v>24338</v>
      </c>
      <c r="F61" s="25">
        <v>14801</v>
      </c>
      <c r="G61" s="25">
        <v>39139</v>
      </c>
    </row>
    <row r="62" spans="1:7" x14ac:dyDescent="0.25">
      <c r="A62" s="28" t="s">
        <v>148</v>
      </c>
      <c r="B62" s="15" t="s">
        <v>4</v>
      </c>
      <c r="C62" s="15" t="s">
        <v>102</v>
      </c>
      <c r="D62" s="15" t="s">
        <v>8</v>
      </c>
      <c r="E62" s="25">
        <v>66294</v>
      </c>
      <c r="F62" s="25">
        <v>26439</v>
      </c>
      <c r="G62" s="25">
        <v>92733</v>
      </c>
    </row>
    <row r="63" spans="1:7" x14ac:dyDescent="0.25">
      <c r="A63" s="15" t="s">
        <v>63</v>
      </c>
      <c r="B63" s="15" t="s">
        <v>4</v>
      </c>
      <c r="C63" s="15" t="s">
        <v>102</v>
      </c>
      <c r="D63" s="15" t="s">
        <v>8</v>
      </c>
      <c r="E63" s="25">
        <v>49888</v>
      </c>
      <c r="F63" s="25">
        <v>14101</v>
      </c>
      <c r="G63" s="25">
        <v>63989</v>
      </c>
    </row>
    <row r="64" spans="1:7" x14ac:dyDescent="0.25">
      <c r="A64" s="28" t="s">
        <v>149</v>
      </c>
      <c r="B64" s="15" t="s">
        <v>21</v>
      </c>
      <c r="C64" s="15" t="s">
        <v>104</v>
      </c>
      <c r="D64" s="15" t="s">
        <v>8</v>
      </c>
      <c r="E64" s="25">
        <v>21330</v>
      </c>
      <c r="F64" s="25">
        <v>6121</v>
      </c>
      <c r="G64" s="25">
        <v>27451</v>
      </c>
    </row>
    <row r="65" spans="1:7" x14ac:dyDescent="0.25">
      <c r="A65" s="28" t="s">
        <v>150</v>
      </c>
      <c r="B65" s="15" t="s">
        <v>21</v>
      </c>
      <c r="C65" s="15" t="s">
        <v>104</v>
      </c>
      <c r="D65" s="15" t="s">
        <v>8</v>
      </c>
      <c r="E65" s="25">
        <v>143</v>
      </c>
      <c r="F65" s="25">
        <v>2900</v>
      </c>
      <c r="G65" s="25">
        <v>3043</v>
      </c>
    </row>
    <row r="66" spans="1:7" x14ac:dyDescent="0.25">
      <c r="A66" s="28" t="s">
        <v>151</v>
      </c>
      <c r="B66" s="15" t="s">
        <v>64</v>
      </c>
      <c r="C66" s="15" t="s">
        <v>102</v>
      </c>
      <c r="D66" s="15" t="s">
        <v>8</v>
      </c>
      <c r="E66" s="25"/>
      <c r="F66" s="25">
        <v>5300</v>
      </c>
      <c r="G66" s="25">
        <v>5300</v>
      </c>
    </row>
    <row r="67" spans="1:7" x14ac:dyDescent="0.25">
      <c r="A67" s="28" t="s">
        <v>152</v>
      </c>
      <c r="B67" s="15" t="s">
        <v>65</v>
      </c>
      <c r="C67" s="15" t="s">
        <v>117</v>
      </c>
      <c r="D67" s="15" t="s">
        <v>8</v>
      </c>
      <c r="E67" s="25">
        <v>2606</v>
      </c>
      <c r="F67" s="25">
        <v>7348</v>
      </c>
      <c r="G67" s="25">
        <v>9954</v>
      </c>
    </row>
    <row r="68" spans="1:7" x14ac:dyDescent="0.25">
      <c r="A68" s="28" t="s">
        <v>153</v>
      </c>
      <c r="B68" s="15" t="s">
        <v>65</v>
      </c>
      <c r="C68" s="15" t="s">
        <v>117</v>
      </c>
      <c r="D68" s="15" t="s">
        <v>8</v>
      </c>
      <c r="E68" s="25">
        <v>3597</v>
      </c>
      <c r="F68" s="25">
        <v>7766</v>
      </c>
      <c r="G68" s="25">
        <v>11363</v>
      </c>
    </row>
    <row r="69" spans="1:7" x14ac:dyDescent="0.25">
      <c r="A69" s="28" t="s">
        <v>154</v>
      </c>
      <c r="B69" s="15" t="s">
        <v>65</v>
      </c>
      <c r="C69" s="15" t="s">
        <v>117</v>
      </c>
      <c r="D69" s="15" t="s">
        <v>8</v>
      </c>
      <c r="E69" s="25"/>
      <c r="F69" s="25">
        <v>5696</v>
      </c>
      <c r="G69" s="25">
        <v>5696</v>
      </c>
    </row>
    <row r="70" spans="1:7" x14ac:dyDescent="0.25">
      <c r="A70" s="15" t="s">
        <v>67</v>
      </c>
      <c r="B70" s="15" t="s">
        <v>59</v>
      </c>
      <c r="C70" s="15" t="s">
        <v>104</v>
      </c>
      <c r="D70" s="15" t="s">
        <v>8</v>
      </c>
      <c r="E70" s="25"/>
      <c r="F70" s="25">
        <v>16771</v>
      </c>
      <c r="G70" s="25">
        <v>16771</v>
      </c>
    </row>
    <row r="71" spans="1:7" x14ac:dyDescent="0.25">
      <c r="A71" s="15" t="s">
        <v>208</v>
      </c>
      <c r="B71" s="15" t="s">
        <v>68</v>
      </c>
      <c r="C71" s="15" t="s">
        <v>110</v>
      </c>
      <c r="D71" s="15" t="s">
        <v>8</v>
      </c>
      <c r="E71" s="25">
        <v>822</v>
      </c>
      <c r="F71" s="25">
        <v>1247</v>
      </c>
      <c r="G71" s="25">
        <v>2069</v>
      </c>
    </row>
    <row r="72" spans="1:7" x14ac:dyDescent="0.25">
      <c r="A72" s="15">
        <f>SUBTOTAL(103,Taulukko1[Museokohteet])</f>
        <v>61</v>
      </c>
      <c r="B72" s="15"/>
      <c r="C72" s="15"/>
      <c r="D72" s="15"/>
      <c r="E72" s="25">
        <f>SUBTOTAL(109,Taulukko1[Maksetut käynnit museokohteittain])</f>
        <v>1331272</v>
      </c>
      <c r="F72" s="25">
        <f>SUBTOTAL(109,Taulukko1[Ilmaiskäynnit museokohteittain])</f>
        <v>982271</v>
      </c>
      <c r="G72" s="25">
        <f>SUBTOTAL(109,Taulukko1[Kaikki käynnit museokohteittain])</f>
        <v>2313543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74"/>
  <sheetViews>
    <sheetView workbookViewId="0">
      <selection activeCell="A13" sqref="A13"/>
    </sheetView>
  </sheetViews>
  <sheetFormatPr defaultColWidth="9.140625" defaultRowHeight="15" x14ac:dyDescent="0.25"/>
  <cols>
    <col min="1" max="1" width="67.7109375" customWidth="1"/>
    <col min="2" max="2" width="19.7109375" customWidth="1"/>
    <col min="3" max="3" width="25.140625" bestFit="1" customWidth="1"/>
    <col min="4" max="4" width="25.140625" customWidth="1"/>
    <col min="5" max="5" width="31" bestFit="1" customWidth="1"/>
    <col min="6" max="6" width="27.7109375" bestFit="1" customWidth="1"/>
    <col min="7" max="7" width="28.42578125" bestFit="1" customWidth="1"/>
  </cols>
  <sheetData>
    <row r="1" spans="1:7" ht="15.75" x14ac:dyDescent="0.25">
      <c r="A1" s="4" t="s">
        <v>183</v>
      </c>
    </row>
    <row r="2" spans="1:7" x14ac:dyDescent="0.25">
      <c r="A2" s="3" t="s">
        <v>72</v>
      </c>
    </row>
    <row r="3" spans="1:7" x14ac:dyDescent="0.25">
      <c r="A3" s="3" t="s">
        <v>73</v>
      </c>
    </row>
    <row r="4" spans="1:7" x14ac:dyDescent="0.25">
      <c r="A4" s="3" t="s">
        <v>98</v>
      </c>
    </row>
    <row r="5" spans="1:7" x14ac:dyDescent="0.25">
      <c r="A5" s="3" t="s">
        <v>184</v>
      </c>
    </row>
    <row r="6" spans="1:7" x14ac:dyDescent="0.25">
      <c r="A6" s="17"/>
    </row>
    <row r="7" spans="1:7" x14ac:dyDescent="0.25">
      <c r="A7" s="20" t="s">
        <v>122</v>
      </c>
    </row>
    <row r="8" spans="1:7" x14ac:dyDescent="0.25">
      <c r="A8" s="20" t="s">
        <v>123</v>
      </c>
    </row>
    <row r="9" spans="1:7" x14ac:dyDescent="0.25">
      <c r="A9" s="7" t="s">
        <v>185</v>
      </c>
      <c r="B9" s="7"/>
      <c r="C9" s="7"/>
      <c r="D9" s="7"/>
      <c r="E9" s="7"/>
      <c r="F9" s="7"/>
      <c r="G9" s="7"/>
    </row>
    <row r="10" spans="1:7" s="13" customFormat="1" x14ac:dyDescent="0.25">
      <c r="A10" s="21" t="s">
        <v>2</v>
      </c>
      <c r="B10" s="21" t="s">
        <v>0</v>
      </c>
      <c r="C10" s="21" t="s">
        <v>101</v>
      </c>
      <c r="D10" s="21" t="s">
        <v>1</v>
      </c>
      <c r="E10" s="21" t="s">
        <v>76</v>
      </c>
      <c r="F10" s="21" t="s">
        <v>77</v>
      </c>
      <c r="G10" s="21" t="s">
        <v>69</v>
      </c>
    </row>
    <row r="11" spans="1:7" x14ac:dyDescent="0.25">
      <c r="A11" s="15" t="s">
        <v>3</v>
      </c>
      <c r="B11" s="15" t="s">
        <v>4</v>
      </c>
      <c r="C11" s="15" t="s">
        <v>102</v>
      </c>
      <c r="D11" s="22" t="s">
        <v>5</v>
      </c>
      <c r="E11" s="25">
        <v>52625</v>
      </c>
      <c r="F11" s="25">
        <v>9249</v>
      </c>
      <c r="G11" s="25">
        <v>61874</v>
      </c>
    </row>
    <row r="12" spans="1:7" x14ac:dyDescent="0.25">
      <c r="A12" s="15" t="s">
        <v>6</v>
      </c>
      <c r="B12" s="15" t="s">
        <v>7</v>
      </c>
      <c r="C12" s="15" t="s">
        <v>103</v>
      </c>
      <c r="D12" s="22" t="s">
        <v>8</v>
      </c>
      <c r="E12" s="25">
        <v>1457</v>
      </c>
      <c r="F12" s="25">
        <v>17856</v>
      </c>
      <c r="G12" s="25">
        <v>19313</v>
      </c>
    </row>
    <row r="13" spans="1:7" x14ac:dyDescent="0.25">
      <c r="A13" s="15" t="s">
        <v>193</v>
      </c>
      <c r="B13" s="15" t="s">
        <v>10</v>
      </c>
      <c r="C13" s="15" t="s">
        <v>104</v>
      </c>
      <c r="D13" s="22" t="s">
        <v>8</v>
      </c>
      <c r="E13" s="25">
        <v>25889</v>
      </c>
      <c r="F13" s="25">
        <v>9200</v>
      </c>
      <c r="G13" s="25">
        <v>35089</v>
      </c>
    </row>
    <row r="14" spans="1:7" x14ac:dyDescent="0.25">
      <c r="A14" s="15" t="s">
        <v>14</v>
      </c>
      <c r="B14" s="15" t="s">
        <v>10</v>
      </c>
      <c r="C14" s="15" t="s">
        <v>104</v>
      </c>
      <c r="D14" s="22" t="s">
        <v>8</v>
      </c>
      <c r="E14" s="25">
        <v>26207</v>
      </c>
      <c r="F14" s="25">
        <v>9923</v>
      </c>
      <c r="G14" s="25">
        <v>36130</v>
      </c>
    </row>
    <row r="15" spans="1:7" x14ac:dyDescent="0.25">
      <c r="A15" s="15" t="s">
        <v>16</v>
      </c>
      <c r="B15" s="15" t="s">
        <v>17</v>
      </c>
      <c r="C15" s="15" t="s">
        <v>104</v>
      </c>
      <c r="D15" s="22" t="s">
        <v>8</v>
      </c>
      <c r="E15" s="25">
        <v>49346</v>
      </c>
      <c r="F15" s="25">
        <v>72405</v>
      </c>
      <c r="G15" s="25">
        <v>121751</v>
      </c>
    </row>
    <row r="16" spans="1:7" x14ac:dyDescent="0.25">
      <c r="A16" s="15" t="s">
        <v>130</v>
      </c>
      <c r="B16" s="15" t="s">
        <v>18</v>
      </c>
      <c r="C16" s="15" t="s">
        <v>105</v>
      </c>
      <c r="D16" s="22" t="s">
        <v>8</v>
      </c>
      <c r="E16" s="25">
        <v>1057</v>
      </c>
      <c r="F16" s="25">
        <v>2539</v>
      </c>
      <c r="G16" s="25">
        <v>3596</v>
      </c>
    </row>
    <row r="17" spans="1:7" x14ac:dyDescent="0.25">
      <c r="A17" s="15" t="s">
        <v>158</v>
      </c>
      <c r="B17" s="15" t="s">
        <v>10</v>
      </c>
      <c r="C17" s="15" t="s">
        <v>104</v>
      </c>
      <c r="D17" s="22" t="s">
        <v>8</v>
      </c>
      <c r="E17" s="25">
        <v>137701</v>
      </c>
      <c r="F17" s="25">
        <v>115821</v>
      </c>
      <c r="G17" s="25">
        <v>253522</v>
      </c>
    </row>
    <row r="18" spans="1:7" x14ac:dyDescent="0.25">
      <c r="A18" s="15" t="s">
        <v>19</v>
      </c>
      <c r="B18" s="15" t="s">
        <v>15</v>
      </c>
      <c r="C18" s="15" t="s">
        <v>106</v>
      </c>
      <c r="D18" s="22" t="s">
        <v>5</v>
      </c>
      <c r="E18" s="25">
        <v>1234</v>
      </c>
      <c r="F18" s="25">
        <v>769</v>
      </c>
      <c r="G18" s="25">
        <v>2003</v>
      </c>
    </row>
    <row r="19" spans="1:7" x14ac:dyDescent="0.25">
      <c r="A19" s="15" t="s">
        <v>131</v>
      </c>
      <c r="B19" s="15" t="s">
        <v>20</v>
      </c>
      <c r="C19" s="15" t="s">
        <v>104</v>
      </c>
      <c r="D19" s="22" t="s">
        <v>8</v>
      </c>
      <c r="E19" s="25">
        <v>3892</v>
      </c>
      <c r="F19" s="25">
        <v>6611</v>
      </c>
      <c r="G19" s="25">
        <v>10503</v>
      </c>
    </row>
    <row r="20" spans="1:7" x14ac:dyDescent="0.25">
      <c r="A20" s="15" t="s">
        <v>125</v>
      </c>
      <c r="B20" s="15" t="s">
        <v>13</v>
      </c>
      <c r="C20" s="15" t="s">
        <v>107</v>
      </c>
      <c r="D20" s="22" t="s">
        <v>8</v>
      </c>
      <c r="E20" s="25">
        <v>8211</v>
      </c>
      <c r="F20" s="25">
        <v>6505</v>
      </c>
      <c r="G20" s="25">
        <v>14716</v>
      </c>
    </row>
    <row r="21" spans="1:7" x14ac:dyDescent="0.25">
      <c r="A21" s="15" t="s">
        <v>124</v>
      </c>
      <c r="B21" s="15" t="s">
        <v>13</v>
      </c>
      <c r="C21" s="15" t="s">
        <v>107</v>
      </c>
      <c r="D21" s="22" t="s">
        <v>8</v>
      </c>
      <c r="E21" s="25">
        <v>8623</v>
      </c>
      <c r="F21" s="25">
        <v>3194</v>
      </c>
      <c r="G21" s="25">
        <v>11817</v>
      </c>
    </row>
    <row r="22" spans="1:7" x14ac:dyDescent="0.25">
      <c r="A22" s="15" t="s">
        <v>132</v>
      </c>
      <c r="B22" s="15" t="s">
        <v>22</v>
      </c>
      <c r="C22" s="15" t="s">
        <v>108</v>
      </c>
      <c r="D22" s="22" t="s">
        <v>8</v>
      </c>
      <c r="E22" s="25"/>
      <c r="F22" s="25">
        <v>14672</v>
      </c>
      <c r="G22" s="25">
        <v>14672</v>
      </c>
    </row>
    <row r="23" spans="1:7" x14ac:dyDescent="0.25">
      <c r="A23" s="15" t="s">
        <v>24</v>
      </c>
      <c r="B23" s="15" t="s">
        <v>25</v>
      </c>
      <c r="C23" s="15" t="s">
        <v>109</v>
      </c>
      <c r="D23" s="22" t="s">
        <v>8</v>
      </c>
      <c r="E23" s="25">
        <v>8400</v>
      </c>
      <c r="F23" s="25">
        <v>12341</v>
      </c>
      <c r="G23" s="25">
        <v>20741</v>
      </c>
    </row>
    <row r="24" spans="1:7" x14ac:dyDescent="0.25">
      <c r="A24" s="15" t="s">
        <v>126</v>
      </c>
      <c r="B24" s="15" t="s">
        <v>9</v>
      </c>
      <c r="C24" s="15" t="s">
        <v>110</v>
      </c>
      <c r="D24" s="22" t="s">
        <v>8</v>
      </c>
      <c r="E24" s="25"/>
      <c r="F24" s="25">
        <v>4937</v>
      </c>
      <c r="G24" s="25">
        <v>4937</v>
      </c>
    </row>
    <row r="25" spans="1:7" x14ac:dyDescent="0.25">
      <c r="A25" s="15" t="s">
        <v>133</v>
      </c>
      <c r="B25" s="15" t="s">
        <v>9</v>
      </c>
      <c r="C25" s="15" t="s">
        <v>110</v>
      </c>
      <c r="D25" s="22" t="s">
        <v>8</v>
      </c>
      <c r="E25" s="25">
        <v>3058</v>
      </c>
      <c r="F25" s="25">
        <v>21325</v>
      </c>
      <c r="G25" s="25">
        <v>24383</v>
      </c>
    </row>
    <row r="26" spans="1:7" x14ac:dyDescent="0.25">
      <c r="A26" s="15" t="s">
        <v>194</v>
      </c>
      <c r="B26" s="15" t="s">
        <v>26</v>
      </c>
      <c r="C26" s="15" t="s">
        <v>104</v>
      </c>
      <c r="D26" s="22" t="s">
        <v>8</v>
      </c>
      <c r="E26" s="25">
        <v>5765</v>
      </c>
      <c r="F26" s="25">
        <v>2074</v>
      </c>
      <c r="G26" s="25">
        <v>7839</v>
      </c>
    </row>
    <row r="27" spans="1:7" x14ac:dyDescent="0.25">
      <c r="A27" s="15" t="s">
        <v>160</v>
      </c>
      <c r="B27" s="15" t="s">
        <v>27</v>
      </c>
      <c r="C27" s="15" t="s">
        <v>111</v>
      </c>
      <c r="D27" s="22" t="s">
        <v>8</v>
      </c>
      <c r="E27" s="25">
        <v>710</v>
      </c>
      <c r="F27" s="25">
        <v>3362</v>
      </c>
      <c r="G27" s="25">
        <v>4072</v>
      </c>
    </row>
    <row r="28" spans="1:7" x14ac:dyDescent="0.25">
      <c r="A28" s="15" t="s">
        <v>30</v>
      </c>
      <c r="B28" s="15" t="s">
        <v>29</v>
      </c>
      <c r="C28" s="15" t="s">
        <v>112</v>
      </c>
      <c r="D28" s="22" t="s">
        <v>8</v>
      </c>
      <c r="E28" s="25"/>
      <c r="F28" s="25">
        <v>8367</v>
      </c>
      <c r="G28" s="25">
        <v>8367</v>
      </c>
    </row>
    <row r="29" spans="1:7" x14ac:dyDescent="0.25">
      <c r="A29" s="15" t="s">
        <v>127</v>
      </c>
      <c r="B29" s="15" t="s">
        <v>10</v>
      </c>
      <c r="C29" s="15" t="s">
        <v>104</v>
      </c>
      <c r="D29" s="22" t="s">
        <v>8</v>
      </c>
      <c r="E29" s="25">
        <v>267819</v>
      </c>
      <c r="F29" s="25">
        <v>129379</v>
      </c>
      <c r="G29" s="25">
        <v>397198</v>
      </c>
    </row>
    <row r="30" spans="1:7" x14ac:dyDescent="0.25">
      <c r="A30" s="15" t="s">
        <v>128</v>
      </c>
      <c r="B30" s="15" t="s">
        <v>10</v>
      </c>
      <c r="C30" s="15" t="s">
        <v>104</v>
      </c>
      <c r="D30" s="22" t="s">
        <v>8</v>
      </c>
      <c r="E30" s="25">
        <v>153210</v>
      </c>
      <c r="F30" s="25">
        <v>166735</v>
      </c>
      <c r="G30" s="25">
        <v>319945</v>
      </c>
    </row>
    <row r="31" spans="1:7" x14ac:dyDescent="0.25">
      <c r="A31" s="15" t="s">
        <v>129</v>
      </c>
      <c r="B31" s="15" t="s">
        <v>10</v>
      </c>
      <c r="C31" s="15" t="s">
        <v>104</v>
      </c>
      <c r="D31" s="22" t="s">
        <v>8</v>
      </c>
      <c r="E31" s="25">
        <v>33853</v>
      </c>
      <c r="F31" s="25">
        <v>21668</v>
      </c>
      <c r="G31" s="25">
        <v>55521</v>
      </c>
    </row>
    <row r="32" spans="1:7" x14ac:dyDescent="0.25">
      <c r="A32" s="15" t="s">
        <v>195</v>
      </c>
      <c r="B32" s="15" t="s">
        <v>31</v>
      </c>
      <c r="C32" s="15" t="s">
        <v>103</v>
      </c>
      <c r="D32" s="22" t="s">
        <v>8</v>
      </c>
      <c r="E32" s="25">
        <v>850</v>
      </c>
      <c r="F32" s="25">
        <v>9081</v>
      </c>
      <c r="G32" s="25">
        <v>9931</v>
      </c>
    </row>
    <row r="33" spans="1:7" x14ac:dyDescent="0.25">
      <c r="A33" s="15" t="s">
        <v>196</v>
      </c>
      <c r="B33" s="15" t="s">
        <v>32</v>
      </c>
      <c r="C33" s="15" t="s">
        <v>104</v>
      </c>
      <c r="D33" s="22" t="s">
        <v>5</v>
      </c>
      <c r="E33" s="25">
        <v>5974</v>
      </c>
      <c r="F33" s="25">
        <v>11935</v>
      </c>
      <c r="G33" s="25">
        <v>17909</v>
      </c>
    </row>
    <row r="34" spans="1:7" x14ac:dyDescent="0.25">
      <c r="A34" s="15" t="s">
        <v>95</v>
      </c>
      <c r="B34" s="15" t="s">
        <v>96</v>
      </c>
      <c r="C34" s="15" t="s">
        <v>106</v>
      </c>
      <c r="D34" s="22" t="s">
        <v>8</v>
      </c>
      <c r="E34" s="25">
        <v>3738</v>
      </c>
      <c r="F34" s="25">
        <v>3640</v>
      </c>
      <c r="G34" s="25">
        <v>7378</v>
      </c>
    </row>
    <row r="35" spans="1:7" x14ac:dyDescent="0.25">
      <c r="A35" s="15" t="s">
        <v>34</v>
      </c>
      <c r="B35" s="15" t="s">
        <v>33</v>
      </c>
      <c r="C35" s="15" t="s">
        <v>113</v>
      </c>
      <c r="D35" s="22" t="s">
        <v>8</v>
      </c>
      <c r="E35" s="25">
        <v>5255</v>
      </c>
      <c r="F35" s="25">
        <v>9086</v>
      </c>
      <c r="G35" s="25">
        <v>14341</v>
      </c>
    </row>
    <row r="36" spans="1:7" x14ac:dyDescent="0.25">
      <c r="A36" s="15" t="s">
        <v>36</v>
      </c>
      <c r="B36" s="15" t="s">
        <v>35</v>
      </c>
      <c r="C36" s="15" t="s">
        <v>105</v>
      </c>
      <c r="D36" s="22" t="s">
        <v>8</v>
      </c>
      <c r="E36" s="25">
        <v>10890</v>
      </c>
      <c r="F36" s="25">
        <v>4749</v>
      </c>
      <c r="G36" s="25">
        <v>15639</v>
      </c>
    </row>
    <row r="37" spans="1:7" x14ac:dyDescent="0.25">
      <c r="A37" s="15" t="s">
        <v>134</v>
      </c>
      <c r="B37" s="15" t="s">
        <v>38</v>
      </c>
      <c r="C37" s="15" t="s">
        <v>113</v>
      </c>
      <c r="D37" s="22" t="s">
        <v>8</v>
      </c>
      <c r="E37" s="25">
        <v>701</v>
      </c>
      <c r="F37" s="25">
        <v>575</v>
      </c>
      <c r="G37" s="25">
        <v>1276</v>
      </c>
    </row>
    <row r="38" spans="1:7" x14ac:dyDescent="0.25">
      <c r="A38" s="15" t="s">
        <v>198</v>
      </c>
      <c r="B38" s="15" t="s">
        <v>38</v>
      </c>
      <c r="C38" s="15" t="s">
        <v>113</v>
      </c>
      <c r="D38" s="22" t="s">
        <v>8</v>
      </c>
      <c r="E38" s="25"/>
      <c r="F38" s="25"/>
      <c r="G38" s="38"/>
    </row>
    <row r="39" spans="1:7" x14ac:dyDescent="0.25">
      <c r="A39" s="15" t="s">
        <v>135</v>
      </c>
      <c r="B39" s="15" t="s">
        <v>39</v>
      </c>
      <c r="C39" s="15" t="s">
        <v>108</v>
      </c>
      <c r="D39" s="22" t="s">
        <v>8</v>
      </c>
      <c r="E39" s="25">
        <v>6847</v>
      </c>
      <c r="F39" s="25">
        <v>6025</v>
      </c>
      <c r="G39" s="25">
        <v>12872</v>
      </c>
    </row>
    <row r="40" spans="1:7" x14ac:dyDescent="0.25">
      <c r="A40" s="15" t="s">
        <v>136</v>
      </c>
      <c r="B40" s="15" t="s">
        <v>39</v>
      </c>
      <c r="C40" s="15" t="s">
        <v>108</v>
      </c>
      <c r="D40" s="22" t="s">
        <v>8</v>
      </c>
      <c r="E40" s="25"/>
      <c r="F40" s="25">
        <v>3650</v>
      </c>
      <c r="G40" s="25">
        <v>3650</v>
      </c>
    </row>
    <row r="41" spans="1:7" x14ac:dyDescent="0.25">
      <c r="A41" s="15" t="s">
        <v>137</v>
      </c>
      <c r="B41" s="15" t="s">
        <v>40</v>
      </c>
      <c r="C41" s="15" t="s">
        <v>114</v>
      </c>
      <c r="D41" s="22" t="s">
        <v>8</v>
      </c>
      <c r="E41" s="25"/>
      <c r="F41" s="25">
        <v>9900</v>
      </c>
      <c r="G41" s="25">
        <v>9900</v>
      </c>
    </row>
    <row r="42" spans="1:7" x14ac:dyDescent="0.25">
      <c r="A42" s="15" t="s">
        <v>138</v>
      </c>
      <c r="B42" s="15" t="s">
        <v>41</v>
      </c>
      <c r="C42" s="15" t="s">
        <v>115</v>
      </c>
      <c r="D42" s="22" t="s">
        <v>8</v>
      </c>
      <c r="E42" s="25">
        <v>631</v>
      </c>
      <c r="F42" s="25">
        <v>1260</v>
      </c>
      <c r="G42" s="25">
        <v>1891</v>
      </c>
    </row>
    <row r="43" spans="1:7" x14ac:dyDescent="0.25">
      <c r="A43" s="15" t="s">
        <v>139</v>
      </c>
      <c r="B43" s="15" t="s">
        <v>23</v>
      </c>
      <c r="C43" s="15" t="s">
        <v>119</v>
      </c>
      <c r="D43" s="22" t="s">
        <v>8</v>
      </c>
      <c r="E43" s="25">
        <v>4330</v>
      </c>
      <c r="F43" s="25">
        <v>5936</v>
      </c>
      <c r="G43" s="25">
        <v>10266</v>
      </c>
    </row>
    <row r="44" spans="1:7" x14ac:dyDescent="0.25">
      <c r="A44" s="15" t="s">
        <v>199</v>
      </c>
      <c r="B44" s="15" t="s">
        <v>43</v>
      </c>
      <c r="C44" s="15" t="s">
        <v>114</v>
      </c>
      <c r="D44" s="22" t="s">
        <v>8</v>
      </c>
      <c r="E44" s="25">
        <v>2456</v>
      </c>
      <c r="F44" s="25">
        <v>3430</v>
      </c>
      <c r="G44" s="25">
        <v>5886</v>
      </c>
    </row>
    <row r="45" spans="1:7" x14ac:dyDescent="0.25">
      <c r="A45" s="15" t="s">
        <v>140</v>
      </c>
      <c r="B45" s="15" t="s">
        <v>43</v>
      </c>
      <c r="C45" s="15" t="s">
        <v>114</v>
      </c>
      <c r="D45" s="22" t="s">
        <v>8</v>
      </c>
      <c r="E45" s="25"/>
      <c r="F45" s="25">
        <v>476</v>
      </c>
      <c r="G45" s="25">
        <v>476</v>
      </c>
    </row>
    <row r="46" spans="1:7" x14ac:dyDescent="0.25">
      <c r="A46" s="15" t="s">
        <v>44</v>
      </c>
      <c r="B46" s="15" t="s">
        <v>45</v>
      </c>
      <c r="C46" s="15" t="s">
        <v>116</v>
      </c>
      <c r="D46" s="22" t="s">
        <v>8</v>
      </c>
      <c r="E46" s="25">
        <v>10113</v>
      </c>
      <c r="F46" s="25">
        <v>15426</v>
      </c>
      <c r="G46" s="25">
        <v>25539</v>
      </c>
    </row>
    <row r="47" spans="1:7" x14ac:dyDescent="0.25">
      <c r="A47" s="15" t="s">
        <v>141</v>
      </c>
      <c r="B47" s="15" t="s">
        <v>46</v>
      </c>
      <c r="C47" s="15" t="s">
        <v>109</v>
      </c>
      <c r="D47" s="22" t="s">
        <v>8</v>
      </c>
      <c r="E47" s="25">
        <v>7916</v>
      </c>
      <c r="F47" s="25">
        <v>1923</v>
      </c>
      <c r="G47" s="25">
        <v>9839</v>
      </c>
    </row>
    <row r="48" spans="1:7" x14ac:dyDescent="0.25">
      <c r="A48" s="15" t="s">
        <v>201</v>
      </c>
      <c r="B48" s="15" t="s">
        <v>47</v>
      </c>
      <c r="C48" s="15" t="s">
        <v>118</v>
      </c>
      <c r="D48" s="22" t="s">
        <v>5</v>
      </c>
      <c r="E48" s="25">
        <v>9828</v>
      </c>
      <c r="F48" s="25">
        <v>4752</v>
      </c>
      <c r="G48" s="25">
        <v>14580</v>
      </c>
    </row>
    <row r="49" spans="1:7" x14ac:dyDescent="0.25">
      <c r="A49" s="15" t="s">
        <v>142</v>
      </c>
      <c r="B49" s="15" t="s">
        <v>48</v>
      </c>
      <c r="C49" s="15" t="s">
        <v>115</v>
      </c>
      <c r="D49" s="22" t="s">
        <v>8</v>
      </c>
      <c r="E49" s="25"/>
      <c r="F49" s="25">
        <v>4684</v>
      </c>
      <c r="G49" s="25">
        <v>4684</v>
      </c>
    </row>
    <row r="50" spans="1:7" x14ac:dyDescent="0.25">
      <c r="A50" s="15" t="s">
        <v>202</v>
      </c>
      <c r="B50" s="15" t="s">
        <v>48</v>
      </c>
      <c r="C50" s="15" t="s">
        <v>115</v>
      </c>
      <c r="D50" s="22" t="s">
        <v>8</v>
      </c>
      <c r="E50" s="25">
        <v>14412</v>
      </c>
      <c r="F50" s="25">
        <v>19087</v>
      </c>
      <c r="G50" s="25">
        <v>33499</v>
      </c>
    </row>
    <row r="51" spans="1:7" x14ac:dyDescent="0.25">
      <c r="A51" s="15" t="s">
        <v>49</v>
      </c>
      <c r="B51" s="15" t="s">
        <v>50</v>
      </c>
      <c r="C51" s="15" t="s">
        <v>102</v>
      </c>
      <c r="D51" s="22" t="s">
        <v>8</v>
      </c>
      <c r="E51" s="25"/>
      <c r="F51" s="25">
        <v>5025</v>
      </c>
      <c r="G51" s="25">
        <v>5025</v>
      </c>
    </row>
    <row r="52" spans="1:7" x14ac:dyDescent="0.25">
      <c r="A52" s="15" t="s">
        <v>51</v>
      </c>
      <c r="B52" s="15" t="s">
        <v>41</v>
      </c>
      <c r="C52" s="15" t="s">
        <v>115</v>
      </c>
      <c r="D52" s="22" t="s">
        <v>8</v>
      </c>
      <c r="E52" s="25">
        <v>2147</v>
      </c>
      <c r="F52" s="25">
        <v>5550</v>
      </c>
      <c r="G52" s="25">
        <v>7697</v>
      </c>
    </row>
    <row r="53" spans="1:7" x14ac:dyDescent="0.25">
      <c r="A53" s="15" t="s">
        <v>143</v>
      </c>
      <c r="B53" s="15" t="s">
        <v>52</v>
      </c>
      <c r="C53" s="15" t="s">
        <v>107</v>
      </c>
      <c r="D53" s="22" t="s">
        <v>8</v>
      </c>
      <c r="E53" s="25">
        <v>3210</v>
      </c>
      <c r="F53" s="25">
        <v>7366</v>
      </c>
      <c r="G53" s="25">
        <v>10576</v>
      </c>
    </row>
    <row r="54" spans="1:7" x14ac:dyDescent="0.25">
      <c r="A54" s="15" t="s">
        <v>54</v>
      </c>
      <c r="B54" s="15" t="s">
        <v>37</v>
      </c>
      <c r="C54" s="15" t="s">
        <v>103</v>
      </c>
      <c r="D54" s="22" t="s">
        <v>8</v>
      </c>
      <c r="E54" s="25">
        <v>8894</v>
      </c>
      <c r="F54" s="25">
        <v>23846</v>
      </c>
      <c r="G54" s="25">
        <v>32740</v>
      </c>
    </row>
    <row r="55" spans="1:7" x14ac:dyDescent="0.25">
      <c r="A55" s="15" t="s">
        <v>56</v>
      </c>
      <c r="B55" s="15" t="s">
        <v>55</v>
      </c>
      <c r="C55" s="15" t="s">
        <v>102</v>
      </c>
      <c r="D55" s="22" t="s">
        <v>8</v>
      </c>
      <c r="E55" s="25">
        <v>7692</v>
      </c>
      <c r="F55" s="25">
        <v>6003</v>
      </c>
      <c r="G55" s="25">
        <v>13695</v>
      </c>
    </row>
    <row r="56" spans="1:7" x14ac:dyDescent="0.25">
      <c r="A56" s="15" t="s">
        <v>57</v>
      </c>
      <c r="B56" s="15" t="s">
        <v>15</v>
      </c>
      <c r="C56" s="15" t="s">
        <v>106</v>
      </c>
      <c r="D56" s="22" t="s">
        <v>8</v>
      </c>
      <c r="E56" s="25">
        <v>99934</v>
      </c>
      <c r="F56" s="25">
        <v>26593</v>
      </c>
      <c r="G56" s="25">
        <v>126527</v>
      </c>
    </row>
    <row r="57" spans="1:7" x14ac:dyDescent="0.25">
      <c r="A57" s="15" t="s">
        <v>144</v>
      </c>
      <c r="B57" s="15" t="s">
        <v>58</v>
      </c>
      <c r="C57" s="15" t="s">
        <v>106</v>
      </c>
      <c r="D57" s="22" t="s">
        <v>8</v>
      </c>
      <c r="E57" s="25">
        <v>53045</v>
      </c>
      <c r="F57" s="25">
        <v>14026</v>
      </c>
      <c r="G57" s="25">
        <v>67071</v>
      </c>
    </row>
    <row r="58" spans="1:7" x14ac:dyDescent="0.25">
      <c r="A58" s="15" t="s">
        <v>145</v>
      </c>
      <c r="B58" s="15" t="s">
        <v>10</v>
      </c>
      <c r="C58" s="15" t="s">
        <v>104</v>
      </c>
      <c r="D58" s="22" t="s">
        <v>8</v>
      </c>
      <c r="E58" s="25"/>
      <c r="F58" s="25"/>
      <c r="G58" s="38"/>
    </row>
    <row r="59" spans="1:7" x14ac:dyDescent="0.25">
      <c r="A59" s="15" t="s">
        <v>60</v>
      </c>
      <c r="B59" s="15" t="s">
        <v>10</v>
      </c>
      <c r="C59" s="15" t="s">
        <v>104</v>
      </c>
      <c r="D59" s="22" t="s">
        <v>12</v>
      </c>
      <c r="E59" s="25">
        <v>19086</v>
      </c>
      <c r="F59" s="25">
        <v>12850</v>
      </c>
      <c r="G59" s="25">
        <v>31936</v>
      </c>
    </row>
    <row r="60" spans="1:7" x14ac:dyDescent="0.25">
      <c r="A60" s="15" t="s">
        <v>61</v>
      </c>
      <c r="B60" s="15" t="s">
        <v>62</v>
      </c>
      <c r="C60" s="15" t="s">
        <v>103</v>
      </c>
      <c r="D60" s="22" t="s">
        <v>8</v>
      </c>
      <c r="E60" s="25">
        <v>6011</v>
      </c>
      <c r="F60" s="25">
        <v>1111</v>
      </c>
      <c r="G60" s="25">
        <v>7122</v>
      </c>
    </row>
    <row r="61" spans="1:7" x14ac:dyDescent="0.25">
      <c r="A61" s="15" t="s">
        <v>97</v>
      </c>
      <c r="B61" s="15" t="s">
        <v>10</v>
      </c>
      <c r="C61" s="15" t="s">
        <v>104</v>
      </c>
      <c r="D61" s="22" t="s">
        <v>8</v>
      </c>
      <c r="E61" s="25"/>
      <c r="F61" s="25">
        <v>5179</v>
      </c>
      <c r="G61" s="25">
        <v>5179</v>
      </c>
    </row>
    <row r="62" spans="1:7" x14ac:dyDescent="0.25">
      <c r="A62" s="15" t="s">
        <v>146</v>
      </c>
      <c r="B62" s="15" t="s">
        <v>15</v>
      </c>
      <c r="C62" s="15" t="s">
        <v>106</v>
      </c>
      <c r="D62" s="22" t="s">
        <v>12</v>
      </c>
      <c r="E62" s="25">
        <v>16878</v>
      </c>
      <c r="F62" s="25">
        <v>13612</v>
      </c>
      <c r="G62" s="25">
        <v>30490</v>
      </c>
    </row>
    <row r="63" spans="1:7" x14ac:dyDescent="0.25">
      <c r="A63" s="15" t="s">
        <v>203</v>
      </c>
      <c r="B63" s="15" t="s">
        <v>15</v>
      </c>
      <c r="C63" s="15" t="s">
        <v>106</v>
      </c>
      <c r="D63" s="22" t="s">
        <v>8</v>
      </c>
      <c r="E63" s="25">
        <v>27011</v>
      </c>
      <c r="F63" s="25">
        <v>17252</v>
      </c>
      <c r="G63" s="25">
        <v>44263</v>
      </c>
    </row>
    <row r="64" spans="1:7" x14ac:dyDescent="0.25">
      <c r="A64" s="15" t="s">
        <v>148</v>
      </c>
      <c r="B64" s="15" t="s">
        <v>4</v>
      </c>
      <c r="C64" s="15" t="s">
        <v>102</v>
      </c>
      <c r="D64" s="22" t="s">
        <v>8</v>
      </c>
      <c r="E64" s="25">
        <v>16324</v>
      </c>
      <c r="F64" s="25">
        <v>10957</v>
      </c>
      <c r="G64" s="25">
        <v>27281</v>
      </c>
    </row>
    <row r="65" spans="1:7" x14ac:dyDescent="0.25">
      <c r="A65" s="15" t="s">
        <v>63</v>
      </c>
      <c r="B65" s="15" t="s">
        <v>4</v>
      </c>
      <c r="C65" s="15" t="s">
        <v>102</v>
      </c>
      <c r="D65" s="22" t="s">
        <v>8</v>
      </c>
      <c r="E65" s="25">
        <v>37614</v>
      </c>
      <c r="F65" s="25">
        <v>16740</v>
      </c>
      <c r="G65" s="25">
        <v>54354</v>
      </c>
    </row>
    <row r="66" spans="1:7" x14ac:dyDescent="0.25">
      <c r="A66" s="15" t="s">
        <v>149</v>
      </c>
      <c r="B66" s="15" t="s">
        <v>21</v>
      </c>
      <c r="C66" s="15" t="s">
        <v>104</v>
      </c>
      <c r="D66" s="22" t="s">
        <v>8</v>
      </c>
      <c r="E66" s="25">
        <v>20372</v>
      </c>
      <c r="F66" s="25">
        <v>4844</v>
      </c>
      <c r="G66" s="25">
        <v>25216</v>
      </c>
    </row>
    <row r="67" spans="1:7" x14ac:dyDescent="0.25">
      <c r="A67" s="15" t="s">
        <v>150</v>
      </c>
      <c r="B67" s="15" t="s">
        <v>21</v>
      </c>
      <c r="C67" s="15" t="s">
        <v>104</v>
      </c>
      <c r="D67" s="22" t="s">
        <v>8</v>
      </c>
      <c r="E67" s="25">
        <v>85</v>
      </c>
      <c r="F67" s="25">
        <v>2394</v>
      </c>
      <c r="G67" s="25">
        <v>2479</v>
      </c>
    </row>
    <row r="68" spans="1:7" x14ac:dyDescent="0.25">
      <c r="A68" s="15" t="s">
        <v>151</v>
      </c>
      <c r="B68" s="15" t="s">
        <v>64</v>
      </c>
      <c r="C68" s="15" t="s">
        <v>102</v>
      </c>
      <c r="D68" s="22" t="s">
        <v>8</v>
      </c>
      <c r="E68" s="25"/>
      <c r="F68" s="25">
        <v>3535</v>
      </c>
      <c r="G68" s="25">
        <v>3535</v>
      </c>
    </row>
    <row r="69" spans="1:7" x14ac:dyDescent="0.25">
      <c r="A69" s="15" t="s">
        <v>152</v>
      </c>
      <c r="B69" s="15" t="s">
        <v>65</v>
      </c>
      <c r="C69" s="15" t="s">
        <v>117</v>
      </c>
      <c r="D69" s="22" t="s">
        <v>8</v>
      </c>
      <c r="E69" s="25">
        <v>3406</v>
      </c>
      <c r="F69" s="25">
        <v>5250</v>
      </c>
      <c r="G69" s="25">
        <v>8656</v>
      </c>
    </row>
    <row r="70" spans="1:7" x14ac:dyDescent="0.25">
      <c r="A70" s="15" t="s">
        <v>153</v>
      </c>
      <c r="B70" s="15" t="s">
        <v>65</v>
      </c>
      <c r="C70" s="15" t="s">
        <v>117</v>
      </c>
      <c r="D70" s="22" t="s">
        <v>8</v>
      </c>
      <c r="E70" s="25">
        <v>3968</v>
      </c>
      <c r="F70" s="25">
        <v>3607</v>
      </c>
      <c r="G70" s="25">
        <v>7575</v>
      </c>
    </row>
    <row r="71" spans="1:7" x14ac:dyDescent="0.25">
      <c r="A71" s="15" t="s">
        <v>154</v>
      </c>
      <c r="B71" s="15" t="s">
        <v>65</v>
      </c>
      <c r="C71" s="15" t="s">
        <v>117</v>
      </c>
      <c r="D71" s="22" t="s">
        <v>8</v>
      </c>
      <c r="E71" s="25"/>
      <c r="F71" s="25">
        <v>8001</v>
      </c>
      <c r="G71" s="25">
        <v>8001</v>
      </c>
    </row>
    <row r="72" spans="1:7" x14ac:dyDescent="0.25">
      <c r="A72" s="15" t="s">
        <v>67</v>
      </c>
      <c r="B72" s="15" t="s">
        <v>59</v>
      </c>
      <c r="C72" s="15" t="s">
        <v>104</v>
      </c>
      <c r="D72" s="22" t="s">
        <v>8</v>
      </c>
      <c r="E72" s="25"/>
      <c r="F72" s="25">
        <v>21441</v>
      </c>
      <c r="G72" s="25">
        <v>21441</v>
      </c>
    </row>
    <row r="73" spans="1:7" x14ac:dyDescent="0.25">
      <c r="A73" s="15" t="s">
        <v>155</v>
      </c>
      <c r="B73" s="15" t="s">
        <v>68</v>
      </c>
      <c r="C73" s="15" t="s">
        <v>110</v>
      </c>
      <c r="D73" s="22" t="s">
        <v>8</v>
      </c>
      <c r="E73" s="25">
        <v>619</v>
      </c>
      <c r="F73" s="25">
        <v>1371</v>
      </c>
      <c r="G73" s="25">
        <v>1990</v>
      </c>
    </row>
    <row r="74" spans="1:7" x14ac:dyDescent="0.25">
      <c r="A74" s="15">
        <f>SUBTOTAL(103,Taulukko9[Museokohteet])</f>
        <v>63</v>
      </c>
      <c r="B74" s="15"/>
      <c r="C74" s="15"/>
      <c r="D74" s="15"/>
      <c r="E74" s="25">
        <f>SUBTOTAL(109,Taulukko9[Maksetut käynnit museokohteittain])</f>
        <v>1199294</v>
      </c>
      <c r="F74" s="25">
        <f>SUBTOTAL(109,Taulukko9[Ilmaiskäynnit museokohteittain])</f>
        <v>971100</v>
      </c>
      <c r="G74" s="25">
        <f>SUBTOTAL(109,Taulukko9[Kaikki käynnit museokohteittain])</f>
        <v>2170394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15</vt:i4>
      </vt:variant>
    </vt:vector>
  </HeadingPairs>
  <TitlesOfParts>
    <vt:vector size="15" baseType="lpstr">
      <vt:lpstr>Käynnit 2010-2023</vt:lpstr>
      <vt:lpstr>Käynnit 2023</vt:lpstr>
      <vt:lpstr>Käynnit 2022</vt:lpstr>
      <vt:lpstr>Käynnit 2021</vt:lpstr>
      <vt:lpstr>Käynnit 2020</vt:lpstr>
      <vt:lpstr>Käynnit 2019</vt:lpstr>
      <vt:lpstr>Käynnit 2018</vt:lpstr>
      <vt:lpstr>Käynnit 2017</vt:lpstr>
      <vt:lpstr>Käynnit 2016</vt:lpstr>
      <vt:lpstr>Käynnit 2015</vt:lpstr>
      <vt:lpstr>Käynnit 2014</vt:lpstr>
      <vt:lpstr>Käynnit 2013</vt:lpstr>
      <vt:lpstr>Käynnit 2012</vt:lpstr>
      <vt:lpstr>Käynnit 2011</vt:lpstr>
      <vt:lpstr>Käynnit 2010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Taidemuseokohteiden käyntimäärät 2010-2021</dc:title>
  <dc:subject/>
  <dc:creator>Unknown Creator</dc:creator>
  <cp:keywords/>
  <dc:description/>
  <cp:lastModifiedBy>Niemelä, Anu</cp:lastModifiedBy>
  <dcterms:created xsi:type="dcterms:W3CDTF">2016-04-14T09:52:28Z</dcterms:created>
  <dcterms:modified xsi:type="dcterms:W3CDTF">2024-06-25T11:27:08Z</dcterms:modified>
  <cp:category/>
</cp:coreProperties>
</file>